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filterPrivacy="1" autoCompressPictures="0"/>
  <xr:revisionPtr revIDLastSave="0" documentId="13_ncr:1_{2FD7BC96-11A3-4CA5-938A-C2ABDFDC1718}" xr6:coauthVersionLast="37" xr6:coauthVersionMax="37" xr10:uidLastSave="{00000000-0000-0000-0000-000000000000}"/>
  <bookViews>
    <workbookView xWindow="0" yWindow="0" windowWidth="12765" windowHeight="9570" tabRatio="861" xr2:uid="{00000000-000D-0000-FFFF-FFFF00000000}"/>
  </bookViews>
  <sheets>
    <sheet name="Instructions" sheetId="24" r:id="rId1"/>
    <sheet name="Standard Sponsor Budget" sheetId="19" r:id="rId2"/>
    <sheet name="Standard SAP Budgets" sheetId="25" r:id="rId3"/>
    <sheet name="Sheet1" sheetId="3" state="hidden" r:id="rId4"/>
    <sheet name="Salary Work" sheetId="2" state="hidden" r:id="rId5"/>
  </sheets>
  <definedNames>
    <definedName name="_xlnm.Print_Area" localSheetId="2">'Standard SAP Budgets'!$A$1:$H$264</definedName>
  </definedNames>
  <calcPr calcId="179021"/>
  <extLst>
    <ext xmlns:mx="http://schemas.microsoft.com/office/mac/excel/2008/main" uri="{7523E5D3-25F3-A5E0-1632-64F254C22452}">
      <mx:ArchID Flags="2"/>
    </ext>
  </extLst>
</workbook>
</file>

<file path=xl/calcChain.xml><?xml version="1.0" encoding="utf-8"?>
<calcChain xmlns="http://schemas.openxmlformats.org/spreadsheetml/2006/main">
  <c r="E36" i="19" l="1"/>
  <c r="H36" i="19" s="1"/>
  <c r="K36" i="19" s="1"/>
  <c r="N36" i="19" s="1"/>
  <c r="Q36" i="19" s="1"/>
  <c r="E35" i="19"/>
  <c r="H35" i="19" s="1"/>
  <c r="K35" i="19" s="1"/>
  <c r="N35" i="19" s="1"/>
  <c r="Q35" i="19" s="1"/>
  <c r="E34" i="19"/>
  <c r="H34" i="19" s="1"/>
  <c r="K34" i="19" s="1"/>
  <c r="N34" i="19" s="1"/>
  <c r="Q34" i="19" s="1"/>
  <c r="E33" i="19"/>
  <c r="H33" i="19" s="1"/>
  <c r="K33" i="19" s="1"/>
  <c r="N33" i="19" s="1"/>
  <c r="Q33" i="19" s="1"/>
  <c r="F34" i="19" l="1"/>
  <c r="F33" i="19"/>
  <c r="F36" i="19" l="1"/>
  <c r="F35" i="19"/>
  <c r="S46" i="19" l="1"/>
  <c r="T45" i="19"/>
  <c r="T44" i="19"/>
  <c r="T43" i="19"/>
  <c r="P46" i="19"/>
  <c r="M46" i="19"/>
  <c r="J46" i="19"/>
  <c r="G46" i="19"/>
  <c r="R35" i="19"/>
  <c r="L35" i="19"/>
  <c r="O35" i="19"/>
  <c r="T46" i="19" l="1"/>
  <c r="G54" i="19"/>
  <c r="G55" i="19"/>
  <c r="G56" i="19"/>
  <c r="C17" i="25" s="1"/>
  <c r="G62" i="19"/>
  <c r="G63" i="19"/>
  <c r="G64" i="19"/>
  <c r="G65" i="19"/>
  <c r="G66" i="19"/>
  <c r="G72" i="19"/>
  <c r="G52" i="19"/>
  <c r="G53" i="19"/>
  <c r="G67" i="19"/>
  <c r="G68" i="19"/>
  <c r="B18" i="25"/>
  <c r="G70" i="19"/>
  <c r="B23" i="25" s="1"/>
  <c r="H23" i="25" s="1"/>
  <c r="G59" i="19"/>
  <c r="G71" i="19"/>
  <c r="G61" i="19"/>
  <c r="B26" i="25"/>
  <c r="H26" i="25" s="1"/>
  <c r="G69" i="19"/>
  <c r="B27" i="25"/>
  <c r="H27" i="25" s="1"/>
  <c r="G60" i="19"/>
  <c r="B30" i="25" s="1"/>
  <c r="H30" i="25" s="1"/>
  <c r="S72" i="19"/>
  <c r="S71" i="19"/>
  <c r="S70" i="19"/>
  <c r="S69" i="19"/>
  <c r="B203" i="25" s="1"/>
  <c r="H203" i="25" s="1"/>
  <c r="S68" i="19"/>
  <c r="S66" i="19"/>
  <c r="S65" i="19"/>
  <c r="S64" i="19"/>
  <c r="S63" i="19"/>
  <c r="S62" i="19"/>
  <c r="S61" i="19"/>
  <c r="B202" i="25" s="1"/>
  <c r="H202" i="25" s="1"/>
  <c r="P72" i="19"/>
  <c r="P71" i="19"/>
  <c r="P70" i="19"/>
  <c r="B155" i="25" s="1"/>
  <c r="H155" i="25" s="1"/>
  <c r="P69" i="19"/>
  <c r="B159" i="25" s="1"/>
  <c r="H159" i="25" s="1"/>
  <c r="P68" i="19"/>
  <c r="P66" i="19"/>
  <c r="P65" i="19"/>
  <c r="P64" i="19"/>
  <c r="P63" i="19"/>
  <c r="P62" i="19"/>
  <c r="P61" i="19"/>
  <c r="B158" i="25" s="1"/>
  <c r="H158" i="25" s="1"/>
  <c r="M72" i="19"/>
  <c r="M71" i="19"/>
  <c r="M70" i="19"/>
  <c r="B111" i="25" s="1"/>
  <c r="H111" i="25" s="1"/>
  <c r="M69" i="19"/>
  <c r="B115" i="25" s="1"/>
  <c r="H115" i="25" s="1"/>
  <c r="M68" i="19"/>
  <c r="M66" i="19"/>
  <c r="M65" i="19"/>
  <c r="M64" i="19"/>
  <c r="M63" i="19"/>
  <c r="M62" i="19"/>
  <c r="M61" i="19"/>
  <c r="B114" i="25" s="1"/>
  <c r="H114" i="25" s="1"/>
  <c r="S60" i="19"/>
  <c r="B206" i="25" s="1"/>
  <c r="H206" i="25" s="1"/>
  <c r="P60" i="19"/>
  <c r="B162" i="25" s="1"/>
  <c r="H162" i="25" s="1"/>
  <c r="M60" i="19"/>
  <c r="B118" i="25" s="1"/>
  <c r="H118" i="25" s="1"/>
  <c r="S59" i="19"/>
  <c r="P59" i="19"/>
  <c r="M59" i="19"/>
  <c r="J67" i="19"/>
  <c r="M67" i="19" s="1"/>
  <c r="J72" i="19"/>
  <c r="J71" i="19"/>
  <c r="J70" i="19"/>
  <c r="B67" i="25" s="1"/>
  <c r="J69" i="19"/>
  <c r="B71" i="25" s="1"/>
  <c r="H71" i="25" s="1"/>
  <c r="J68" i="19"/>
  <c r="J66" i="19"/>
  <c r="J65" i="19"/>
  <c r="J64" i="19"/>
  <c r="J63" i="19"/>
  <c r="J62" i="19"/>
  <c r="J61" i="19"/>
  <c r="B70" i="25" s="1"/>
  <c r="J60" i="19"/>
  <c r="J59" i="19"/>
  <c r="I35" i="19"/>
  <c r="I30" i="19"/>
  <c r="H32" i="25"/>
  <c r="H29" i="25"/>
  <c r="H28" i="25"/>
  <c r="H25" i="25"/>
  <c r="H22" i="25"/>
  <c r="H21" i="25"/>
  <c r="H20" i="25"/>
  <c r="H19" i="25"/>
  <c r="S56" i="19"/>
  <c r="S55" i="19"/>
  <c r="S54" i="19"/>
  <c r="S53" i="19"/>
  <c r="S52" i="19"/>
  <c r="C194" i="25" s="1"/>
  <c r="P56" i="19"/>
  <c r="P55" i="19"/>
  <c r="P54" i="19"/>
  <c r="P53" i="19"/>
  <c r="P52" i="19"/>
  <c r="M52" i="19"/>
  <c r="M56" i="19"/>
  <c r="M55" i="19"/>
  <c r="M54" i="19"/>
  <c r="M53" i="19"/>
  <c r="J56" i="19"/>
  <c r="J55" i="19"/>
  <c r="J54" i="19"/>
  <c r="J53" i="19"/>
  <c r="J52" i="19"/>
  <c r="B57" i="19"/>
  <c r="B95" i="19"/>
  <c r="G86" i="19"/>
  <c r="F86" i="19" s="1"/>
  <c r="E19" i="19"/>
  <c r="H19" i="19" s="1"/>
  <c r="K19" i="19" s="1"/>
  <c r="B20" i="19"/>
  <c r="E20" i="19" s="1"/>
  <c r="F20" i="19" s="1"/>
  <c r="E21" i="19"/>
  <c r="B22" i="19"/>
  <c r="E22" i="19"/>
  <c r="E23" i="19"/>
  <c r="F23" i="19" s="1"/>
  <c r="B24" i="19"/>
  <c r="E24" i="19" s="1"/>
  <c r="H24" i="19" s="1"/>
  <c r="I24" i="19" s="1"/>
  <c r="E25" i="19"/>
  <c r="F25" i="19" s="1"/>
  <c r="E26" i="19"/>
  <c r="F26" i="19" s="1"/>
  <c r="E27" i="19"/>
  <c r="H27" i="19" s="1"/>
  <c r="I27" i="19" s="1"/>
  <c r="E28" i="19"/>
  <c r="F28" i="19" s="1"/>
  <c r="E29" i="19"/>
  <c r="H29" i="19" s="1"/>
  <c r="K29" i="19" s="1"/>
  <c r="N29" i="19" s="1"/>
  <c r="Q29" i="19" s="1"/>
  <c r="E30" i="19"/>
  <c r="H30" i="19" s="1"/>
  <c r="K30" i="19" s="1"/>
  <c r="N30" i="19" s="1"/>
  <c r="Q30" i="19" s="1"/>
  <c r="G36" i="19"/>
  <c r="B15" i="25"/>
  <c r="H15" i="25"/>
  <c r="B16" i="25"/>
  <c r="H16" i="25" s="1"/>
  <c r="B31" i="25"/>
  <c r="H31" i="25"/>
  <c r="G78" i="19"/>
  <c r="F78" i="19" s="1"/>
  <c r="D40" i="25" s="1"/>
  <c r="D33" i="25"/>
  <c r="D38" i="25" s="1"/>
  <c r="G82" i="19"/>
  <c r="F82" i="19" s="1"/>
  <c r="G90" i="19"/>
  <c r="G33" i="25" s="1"/>
  <c r="G38" i="25" s="1"/>
  <c r="H34" i="25"/>
  <c r="J78" i="19"/>
  <c r="G231" i="25"/>
  <c r="F231" i="25"/>
  <c r="E231" i="25"/>
  <c r="D231" i="25"/>
  <c r="G187" i="25"/>
  <c r="F187" i="25"/>
  <c r="E187" i="25"/>
  <c r="D187" i="25"/>
  <c r="G143" i="25"/>
  <c r="F143" i="25"/>
  <c r="E143" i="25"/>
  <c r="D143" i="25"/>
  <c r="G99" i="25"/>
  <c r="F99" i="25"/>
  <c r="E99" i="25"/>
  <c r="D99" i="25"/>
  <c r="G55" i="25"/>
  <c r="F55" i="25"/>
  <c r="E55" i="25"/>
  <c r="D55" i="25"/>
  <c r="G11" i="25"/>
  <c r="F11" i="25"/>
  <c r="E11" i="25"/>
  <c r="D11" i="25"/>
  <c r="M78" i="19"/>
  <c r="D121" i="25" s="1"/>
  <c r="P78" i="19"/>
  <c r="D165" i="25" s="1"/>
  <c r="D170" i="25" s="1"/>
  <c r="S78" i="19"/>
  <c r="J82" i="19"/>
  <c r="E77" i="25" s="1"/>
  <c r="E82" i="25" s="1"/>
  <c r="M82" i="19"/>
  <c r="E121" i="25" s="1"/>
  <c r="E126" i="25" s="1"/>
  <c r="P82" i="19"/>
  <c r="E165" i="25"/>
  <c r="E170" i="25" s="1"/>
  <c r="S82" i="19"/>
  <c r="E209" i="25" s="1"/>
  <c r="E214" i="25" s="1"/>
  <c r="J86" i="19"/>
  <c r="I86" i="19" s="1"/>
  <c r="F84" i="25" s="1"/>
  <c r="M86" i="19"/>
  <c r="F121" i="25" s="1"/>
  <c r="F126" i="25" s="1"/>
  <c r="P86" i="19"/>
  <c r="F165" i="25"/>
  <c r="F170" i="25" s="1"/>
  <c r="S86" i="19"/>
  <c r="F209" i="25" s="1"/>
  <c r="F214" i="25" s="1"/>
  <c r="J90" i="19"/>
  <c r="M90" i="19"/>
  <c r="G121" i="25"/>
  <c r="G126" i="25"/>
  <c r="P90" i="19"/>
  <c r="G165" i="25" s="1"/>
  <c r="G170" i="25" s="1"/>
  <c r="S90" i="19"/>
  <c r="G209" i="25"/>
  <c r="G214" i="25" s="1"/>
  <c r="H21" i="19"/>
  <c r="S50" i="19"/>
  <c r="P50" i="19"/>
  <c r="M50" i="19"/>
  <c r="J50" i="19"/>
  <c r="G35" i="19"/>
  <c r="G50" i="19"/>
  <c r="D30" i="19"/>
  <c r="D29" i="19"/>
  <c r="D33" i="19"/>
  <c r="D36" i="19"/>
  <c r="B59" i="25"/>
  <c r="H59" i="25" s="1"/>
  <c r="B103" i="25"/>
  <c r="H103" i="25" s="1"/>
  <c r="B147" i="25"/>
  <c r="H147" i="25" s="1"/>
  <c r="B191" i="25"/>
  <c r="H191" i="25" s="1"/>
  <c r="B60" i="25"/>
  <c r="H60" i="25" s="1"/>
  <c r="B104" i="25"/>
  <c r="H104" i="25" s="1"/>
  <c r="B148" i="25"/>
  <c r="H148" i="25"/>
  <c r="B192" i="25"/>
  <c r="H192" i="25" s="1"/>
  <c r="B75" i="25"/>
  <c r="B119" i="25"/>
  <c r="H119" i="25"/>
  <c r="B163" i="25"/>
  <c r="H163" i="25" s="1"/>
  <c r="B207" i="25"/>
  <c r="H207" i="25" s="1"/>
  <c r="B239" i="25"/>
  <c r="H239" i="25"/>
  <c r="B240" i="25"/>
  <c r="H240" i="25" s="1"/>
  <c r="B241" i="25"/>
  <c r="H241" i="25"/>
  <c r="B242" i="25"/>
  <c r="H242" i="25" s="1"/>
  <c r="B245" i="25"/>
  <c r="H245" i="25"/>
  <c r="B248" i="25"/>
  <c r="H248" i="25" s="1"/>
  <c r="B249" i="25"/>
  <c r="H249" i="25"/>
  <c r="B252" i="25"/>
  <c r="H252" i="25" s="1"/>
  <c r="H254" i="25"/>
  <c r="H107" i="25"/>
  <c r="H108" i="25"/>
  <c r="H109" i="25"/>
  <c r="H110" i="25"/>
  <c r="H113" i="25"/>
  <c r="H116" i="25"/>
  <c r="H117" i="25"/>
  <c r="H120" i="25"/>
  <c r="H122" i="25"/>
  <c r="O100" i="25"/>
  <c r="O101" i="25"/>
  <c r="O102" i="25"/>
  <c r="O103" i="25"/>
  <c r="O104" i="25"/>
  <c r="O126" i="25" s="1"/>
  <c r="O129" i="25" s="1"/>
  <c r="O105" i="25"/>
  <c r="O106" i="25"/>
  <c r="O107" i="25"/>
  <c r="O108" i="25"/>
  <c r="O109" i="25"/>
  <c r="O110" i="25"/>
  <c r="O111" i="25"/>
  <c r="O112" i="25"/>
  <c r="O113" i="25"/>
  <c r="O114" i="25"/>
  <c r="O115" i="25"/>
  <c r="O116" i="25"/>
  <c r="O117" i="25"/>
  <c r="O118" i="25"/>
  <c r="O119" i="25"/>
  <c r="O120" i="25"/>
  <c r="O121" i="25"/>
  <c r="O122" i="25"/>
  <c r="O123" i="25"/>
  <c r="O124" i="25"/>
  <c r="O128" i="25"/>
  <c r="N126" i="25"/>
  <c r="N129" i="25"/>
  <c r="M126" i="25"/>
  <c r="M129" i="25" s="1"/>
  <c r="L126" i="25"/>
  <c r="L129" i="25"/>
  <c r="K126" i="25"/>
  <c r="K129" i="25" s="1"/>
  <c r="J126" i="25"/>
  <c r="J129" i="25"/>
  <c r="H63" i="25"/>
  <c r="H64" i="25"/>
  <c r="H65" i="25"/>
  <c r="H66" i="25"/>
  <c r="H69" i="25"/>
  <c r="H72" i="25"/>
  <c r="H73" i="25"/>
  <c r="H76" i="25"/>
  <c r="H78" i="25"/>
  <c r="J107" i="19"/>
  <c r="M107" i="19"/>
  <c r="P107" i="19"/>
  <c r="S107" i="19"/>
  <c r="G107" i="19"/>
  <c r="T48" i="19"/>
  <c r="T49" i="19"/>
  <c r="T50" i="19"/>
  <c r="T89" i="19"/>
  <c r="T88" i="19"/>
  <c r="T90" i="19" s="1"/>
  <c r="T84" i="19"/>
  <c r="T85" i="19"/>
  <c r="T80" i="19"/>
  <c r="T81" i="19"/>
  <c r="T76" i="19"/>
  <c r="T77" i="19"/>
  <c r="T78" i="19" s="1"/>
  <c r="L38" i="25"/>
  <c r="L41" i="25" s="1"/>
  <c r="L82" i="25"/>
  <c r="L85" i="25" s="1"/>
  <c r="L170" i="25"/>
  <c r="L173" i="25"/>
  <c r="L214" i="25"/>
  <c r="L217" i="25"/>
  <c r="L258" i="25"/>
  <c r="L261" i="25" s="1"/>
  <c r="O232" i="25"/>
  <c r="O233" i="25"/>
  <c r="O234" i="25"/>
  <c r="O235" i="25"/>
  <c r="O258" i="25" s="1"/>
  <c r="O261" i="25" s="1"/>
  <c r="O236" i="25"/>
  <c r="O237" i="25"/>
  <c r="O238" i="25"/>
  <c r="O239" i="25"/>
  <c r="O240" i="25"/>
  <c r="O241" i="25"/>
  <c r="O242" i="25"/>
  <c r="O243" i="25"/>
  <c r="O244" i="25"/>
  <c r="O245" i="25"/>
  <c r="O246" i="25"/>
  <c r="O247" i="25"/>
  <c r="O248" i="25"/>
  <c r="O249" i="25"/>
  <c r="O250" i="25"/>
  <c r="O251" i="25"/>
  <c r="O252" i="25"/>
  <c r="O253" i="25"/>
  <c r="O254" i="25"/>
  <c r="O255" i="25"/>
  <c r="O256" i="25"/>
  <c r="O260" i="25"/>
  <c r="N258" i="25"/>
  <c r="N261" i="25"/>
  <c r="M258" i="25"/>
  <c r="M261" i="25"/>
  <c r="K258" i="25"/>
  <c r="K261" i="25" s="1"/>
  <c r="J258" i="25"/>
  <c r="J261" i="25" s="1"/>
  <c r="B226" i="25"/>
  <c r="B225" i="25"/>
  <c r="B224" i="25"/>
  <c r="B223" i="25"/>
  <c r="B222" i="25"/>
  <c r="B221" i="25"/>
  <c r="O188" i="25"/>
  <c r="O189" i="25"/>
  <c r="O190" i="25"/>
  <c r="O191" i="25"/>
  <c r="O214" i="25" s="1"/>
  <c r="O217" i="25" s="1"/>
  <c r="O192" i="25"/>
  <c r="O193" i="25"/>
  <c r="O194" i="25"/>
  <c r="O195" i="25"/>
  <c r="O196" i="25"/>
  <c r="O197" i="25"/>
  <c r="O198" i="25"/>
  <c r="O199" i="25"/>
  <c r="O200" i="25"/>
  <c r="O201" i="25"/>
  <c r="O202" i="25"/>
  <c r="O203" i="25"/>
  <c r="O204" i="25"/>
  <c r="O205" i="25"/>
  <c r="O206" i="25"/>
  <c r="O207" i="25"/>
  <c r="O208" i="25"/>
  <c r="O209" i="25"/>
  <c r="O210" i="25"/>
  <c r="O211" i="25"/>
  <c r="O212" i="25"/>
  <c r="O216" i="25"/>
  <c r="N214" i="25"/>
  <c r="N217" i="25"/>
  <c r="M214" i="25"/>
  <c r="M217" i="25"/>
  <c r="K214" i="25"/>
  <c r="K217" i="25"/>
  <c r="J214" i="25"/>
  <c r="J217" i="25" s="1"/>
  <c r="H195" i="25"/>
  <c r="H196" i="25"/>
  <c r="H197" i="25"/>
  <c r="H198" i="25"/>
  <c r="H201" i="25"/>
  <c r="H204" i="25"/>
  <c r="H205" i="25"/>
  <c r="H208" i="25"/>
  <c r="H210" i="25"/>
  <c r="B182" i="25"/>
  <c r="B181" i="25"/>
  <c r="B180" i="25"/>
  <c r="B179" i="25"/>
  <c r="B178" i="25"/>
  <c r="B177" i="25"/>
  <c r="O144" i="25"/>
  <c r="O145" i="25"/>
  <c r="O146" i="25"/>
  <c r="O170" i="25" s="1"/>
  <c r="O173" i="25" s="1"/>
  <c r="O147" i="25"/>
  <c r="O148" i="25"/>
  <c r="O149" i="25"/>
  <c r="O150" i="25"/>
  <c r="O151" i="25"/>
  <c r="O152" i="25"/>
  <c r="O153" i="25"/>
  <c r="O154" i="25"/>
  <c r="O155" i="25"/>
  <c r="O156" i="25"/>
  <c r="O157" i="25"/>
  <c r="O158" i="25"/>
  <c r="O159" i="25"/>
  <c r="O160" i="25"/>
  <c r="O161" i="25"/>
  <c r="O162" i="25"/>
  <c r="O163" i="25"/>
  <c r="O164" i="25"/>
  <c r="O165" i="25"/>
  <c r="O166" i="25"/>
  <c r="O167" i="25"/>
  <c r="O168" i="25"/>
  <c r="O172" i="25"/>
  <c r="N170" i="25"/>
  <c r="N173" i="25"/>
  <c r="M170" i="25"/>
  <c r="M173" i="25" s="1"/>
  <c r="K170" i="25"/>
  <c r="K173" i="25" s="1"/>
  <c r="J170" i="25"/>
  <c r="J173" i="25" s="1"/>
  <c r="H151" i="25"/>
  <c r="H152" i="25"/>
  <c r="H153" i="25"/>
  <c r="H154" i="25"/>
  <c r="H157" i="25"/>
  <c r="H160" i="25"/>
  <c r="H161" i="25"/>
  <c r="H164" i="25"/>
  <c r="H166" i="25"/>
  <c r="B138" i="25"/>
  <c r="B137" i="25"/>
  <c r="B136" i="25"/>
  <c r="B135" i="25"/>
  <c r="B134" i="25"/>
  <c r="B133" i="25"/>
  <c r="B94" i="25"/>
  <c r="B93" i="25"/>
  <c r="B92" i="25"/>
  <c r="B91" i="25"/>
  <c r="B90" i="25"/>
  <c r="B89" i="25"/>
  <c r="O56" i="25"/>
  <c r="O57" i="25"/>
  <c r="O58" i="25"/>
  <c r="O59" i="25"/>
  <c r="O82" i="25" s="1"/>
  <c r="O85" i="25" s="1"/>
  <c r="O60" i="25"/>
  <c r="O61" i="25"/>
  <c r="O62" i="25"/>
  <c r="O63" i="25"/>
  <c r="O64" i="25"/>
  <c r="O65" i="25"/>
  <c r="O66" i="25"/>
  <c r="O67" i="25"/>
  <c r="O68" i="25"/>
  <c r="O69" i="25"/>
  <c r="O70" i="25"/>
  <c r="O71" i="25"/>
  <c r="O72" i="25"/>
  <c r="O73" i="25"/>
  <c r="O74" i="25"/>
  <c r="O75" i="25"/>
  <c r="O76" i="25"/>
  <c r="O77" i="25"/>
  <c r="O78" i="25"/>
  <c r="O79" i="25"/>
  <c r="O80" i="25"/>
  <c r="O84" i="25"/>
  <c r="N82" i="25"/>
  <c r="N85" i="25"/>
  <c r="M82" i="25"/>
  <c r="M85" i="25"/>
  <c r="K82" i="25"/>
  <c r="K85" i="25" s="1"/>
  <c r="J82" i="25"/>
  <c r="J85" i="25" s="1"/>
  <c r="B50" i="25"/>
  <c r="B49" i="25"/>
  <c r="B48" i="25"/>
  <c r="B47" i="25"/>
  <c r="B46" i="25"/>
  <c r="B45" i="25"/>
  <c r="B6" i="25"/>
  <c r="B5" i="25"/>
  <c r="B4" i="25"/>
  <c r="B3" i="25"/>
  <c r="B2" i="25"/>
  <c r="B1" i="25"/>
  <c r="D26" i="19"/>
  <c r="D24" i="19"/>
  <c r="D23" i="19"/>
  <c r="C126" i="19"/>
  <c r="C127" i="19" s="1"/>
  <c r="C128" i="19" s="1"/>
  <c r="C129" i="19" s="1"/>
  <c r="C130" i="19" s="1"/>
  <c r="B110" i="19"/>
  <c r="O40" i="25"/>
  <c r="N38" i="25"/>
  <c r="N41" i="25"/>
  <c r="M38" i="25"/>
  <c r="M41" i="25" s="1"/>
  <c r="K38" i="25"/>
  <c r="K41" i="25"/>
  <c r="J38" i="25"/>
  <c r="J41" i="25"/>
  <c r="O36" i="25"/>
  <c r="O35" i="25"/>
  <c r="O34" i="25"/>
  <c r="O33" i="25"/>
  <c r="O32" i="25"/>
  <c r="O31" i="25"/>
  <c r="O30" i="25"/>
  <c r="O29" i="25"/>
  <c r="O28" i="25"/>
  <c r="O27" i="25"/>
  <c r="O26" i="25"/>
  <c r="O25" i="25"/>
  <c r="O24" i="25"/>
  <c r="O23" i="25"/>
  <c r="O22" i="25"/>
  <c r="O21" i="25"/>
  <c r="O20" i="25"/>
  <c r="O19" i="25"/>
  <c r="O18" i="25"/>
  <c r="O17" i="25"/>
  <c r="O16" i="25"/>
  <c r="O15" i="25"/>
  <c r="O14" i="25"/>
  <c r="O13" i="25"/>
  <c r="O12" i="25"/>
  <c r="B3" i="2"/>
  <c r="E3" i="2"/>
  <c r="F3" i="2" s="1"/>
  <c r="F5" i="2" s="1"/>
  <c r="E4" i="2"/>
  <c r="F4" i="2" s="1"/>
  <c r="B7" i="2"/>
  <c r="C7" i="2"/>
  <c r="F7" i="2" s="1"/>
  <c r="F9" i="2" s="1"/>
  <c r="C11" i="2"/>
  <c r="C15" i="2" s="1"/>
  <c r="C19" i="2" s="1"/>
  <c r="E7" i="2"/>
  <c r="C8" i="2"/>
  <c r="C12" i="2"/>
  <c r="C16" i="2"/>
  <c r="C20" i="2" s="1"/>
  <c r="C24" i="2" s="1"/>
  <c r="E8" i="2"/>
  <c r="B11" i="2"/>
  <c r="E11" i="2"/>
  <c r="E12" i="2"/>
  <c r="F12" i="2" s="1"/>
  <c r="B15" i="2"/>
  <c r="E15" i="2"/>
  <c r="F15" i="2" s="1"/>
  <c r="F17" i="2" s="1"/>
  <c r="E16" i="2"/>
  <c r="B19" i="2"/>
  <c r="E19" i="2"/>
  <c r="E20" i="2"/>
  <c r="B23" i="2"/>
  <c r="E23" i="2"/>
  <c r="E24" i="2"/>
  <c r="B27" i="2"/>
  <c r="E27" i="2"/>
  <c r="E28" i="2"/>
  <c r="B31" i="2"/>
  <c r="E31" i="2"/>
  <c r="E32" i="2"/>
  <c r="E35" i="2"/>
  <c r="E36" i="2"/>
  <c r="B39" i="2"/>
  <c r="E39" i="2"/>
  <c r="E40" i="2"/>
  <c r="E55" i="2"/>
  <c r="E57" i="2"/>
  <c r="G55" i="2"/>
  <c r="G57" i="2"/>
  <c r="G3" i="3"/>
  <c r="H3" i="3"/>
  <c r="I15" i="3" s="1"/>
  <c r="I14" i="3"/>
  <c r="I16" i="3" s="1"/>
  <c r="F14" i="3"/>
  <c r="F16" i="3"/>
  <c r="D19" i="19"/>
  <c r="D20" i="19"/>
  <c r="D21" i="19"/>
  <c r="D22" i="19"/>
  <c r="D25" i="19"/>
  <c r="D27" i="19"/>
  <c r="D28" i="19"/>
  <c r="D34" i="19"/>
  <c r="D35" i="19"/>
  <c r="H23" i="19"/>
  <c r="I23" i="19" s="1"/>
  <c r="H22" i="19"/>
  <c r="I22" i="19" s="1"/>
  <c r="H28" i="19"/>
  <c r="I28" i="19" s="1"/>
  <c r="F8" i="2"/>
  <c r="O38" i="25"/>
  <c r="O41" i="25" s="1"/>
  <c r="I33" i="19"/>
  <c r="F11" i="2"/>
  <c r="F13" i="2" s="1"/>
  <c r="I34" i="19"/>
  <c r="M35" i="19"/>
  <c r="P35" i="19"/>
  <c r="G28" i="19" l="1"/>
  <c r="H20" i="19"/>
  <c r="I20" i="19" s="1"/>
  <c r="F30" i="19"/>
  <c r="F29" i="19"/>
  <c r="G29" i="19" s="1"/>
  <c r="H26" i="19"/>
  <c r="I26" i="19" s="1"/>
  <c r="H25" i="19"/>
  <c r="I25" i="19" s="1"/>
  <c r="C23" i="2"/>
  <c r="C27" i="2" s="1"/>
  <c r="F19" i="2"/>
  <c r="F21" i="2" s="1"/>
  <c r="F23" i="2"/>
  <c r="F25" i="2" s="1"/>
  <c r="F20" i="2"/>
  <c r="F24" i="2"/>
  <c r="C28" i="2"/>
  <c r="F24" i="19"/>
  <c r="G24" i="19" s="1"/>
  <c r="T82" i="19"/>
  <c r="T86" i="19"/>
  <c r="F90" i="19"/>
  <c r="G40" i="25" s="1"/>
  <c r="G41" i="25" s="1"/>
  <c r="F27" i="19"/>
  <c r="G27" i="19" s="1"/>
  <c r="F21" i="19"/>
  <c r="G21" i="19" s="1"/>
  <c r="F22" i="19"/>
  <c r="G22" i="19" s="1"/>
  <c r="F16" i="2"/>
  <c r="I82" i="19"/>
  <c r="E84" i="25" s="1"/>
  <c r="F19" i="19"/>
  <c r="G19" i="19" s="1"/>
  <c r="G23" i="19"/>
  <c r="M57" i="19"/>
  <c r="K24" i="19"/>
  <c r="L24" i="19" s="1"/>
  <c r="M24" i="19" s="1"/>
  <c r="J35" i="19"/>
  <c r="I36" i="19"/>
  <c r="J36" i="19" s="1"/>
  <c r="B156" i="25"/>
  <c r="H156" i="25" s="1"/>
  <c r="I21" i="19"/>
  <c r="J21" i="19" s="1"/>
  <c r="T70" i="19"/>
  <c r="J22" i="19"/>
  <c r="N19" i="19"/>
  <c r="O19" i="19" s="1"/>
  <c r="L19" i="19"/>
  <c r="M19" i="19" s="1"/>
  <c r="I19" i="19"/>
  <c r="J19" i="19" s="1"/>
  <c r="T61" i="19"/>
  <c r="I29" i="19"/>
  <c r="J29" i="19" s="1"/>
  <c r="K22" i="19"/>
  <c r="K21" i="19"/>
  <c r="G34" i="19"/>
  <c r="T56" i="19"/>
  <c r="B149" i="25"/>
  <c r="T53" i="19"/>
  <c r="I78" i="19"/>
  <c r="D84" i="25" s="1"/>
  <c r="C149" i="25"/>
  <c r="C170" i="25" s="1"/>
  <c r="C172" i="25" s="1"/>
  <c r="C173" i="25" s="1"/>
  <c r="B193" i="25"/>
  <c r="H193" i="25" s="1"/>
  <c r="B200" i="25"/>
  <c r="H200" i="25" s="1"/>
  <c r="B199" i="25"/>
  <c r="H199" i="25" s="1"/>
  <c r="B17" i="25"/>
  <c r="H17" i="25" s="1"/>
  <c r="F33" i="25"/>
  <c r="F38" i="25" s="1"/>
  <c r="T55" i="19"/>
  <c r="S57" i="19"/>
  <c r="T52" i="19"/>
  <c r="G33" i="19"/>
  <c r="C106" i="25"/>
  <c r="T107" i="19"/>
  <c r="B236" i="25"/>
  <c r="H236" i="25" s="1"/>
  <c r="C62" i="25"/>
  <c r="B24" i="25"/>
  <c r="H24" i="25" s="1"/>
  <c r="F77" i="25"/>
  <c r="F82" i="25" s="1"/>
  <c r="F85" i="25" s="1"/>
  <c r="G73" i="19"/>
  <c r="F37" i="19"/>
  <c r="C193" i="25"/>
  <c r="C214" i="25" s="1"/>
  <c r="J34" i="19"/>
  <c r="E37" i="19"/>
  <c r="G40" i="19" s="1"/>
  <c r="B13" i="25" s="1"/>
  <c r="H13" i="25" s="1"/>
  <c r="C150" i="25"/>
  <c r="B68" i="25"/>
  <c r="H68" i="25" s="1"/>
  <c r="H121" i="25"/>
  <c r="G20" i="19"/>
  <c r="F40" i="25"/>
  <c r="D209" i="25"/>
  <c r="D214" i="25" s="1"/>
  <c r="L86" i="19"/>
  <c r="B235" i="25"/>
  <c r="H235" i="25" s="1"/>
  <c r="T54" i="19"/>
  <c r="E40" i="25"/>
  <c r="D77" i="25"/>
  <c r="C105" i="25"/>
  <c r="G57" i="19"/>
  <c r="G77" i="25"/>
  <c r="G82" i="25" s="1"/>
  <c r="E33" i="25"/>
  <c r="E253" i="25" s="1"/>
  <c r="E258" i="25" s="1"/>
  <c r="G25" i="19"/>
  <c r="J57" i="19"/>
  <c r="C18" i="25"/>
  <c r="P57" i="19"/>
  <c r="C61" i="25"/>
  <c r="F253" i="25"/>
  <c r="F258" i="25" s="1"/>
  <c r="G30" i="19"/>
  <c r="T68" i="19"/>
  <c r="D41" i="25"/>
  <c r="B251" i="25"/>
  <c r="H251" i="25" s="1"/>
  <c r="H75" i="25"/>
  <c r="D126" i="25"/>
  <c r="H209" i="25"/>
  <c r="G26" i="19"/>
  <c r="H165" i="25"/>
  <c r="T60" i="19"/>
  <c r="T62" i="19"/>
  <c r="T71" i="19"/>
  <c r="J28" i="19"/>
  <c r="B112" i="25"/>
  <c r="H112" i="25" s="1"/>
  <c r="T63" i="19"/>
  <c r="T72" i="19"/>
  <c r="T65" i="19"/>
  <c r="H37" i="19"/>
  <c r="J40" i="19" s="1"/>
  <c r="B57" i="25" s="1"/>
  <c r="H57" i="25" s="1"/>
  <c r="T69" i="19"/>
  <c r="J73" i="19"/>
  <c r="B61" i="25"/>
  <c r="H61" i="25" s="1"/>
  <c r="J23" i="19"/>
  <c r="B74" i="25"/>
  <c r="H74" i="25" s="1"/>
  <c r="T66" i="19"/>
  <c r="J33" i="19"/>
  <c r="P67" i="19"/>
  <c r="B106" i="25"/>
  <c r="H106" i="25" s="1"/>
  <c r="B246" i="25"/>
  <c r="H246" i="25" s="1"/>
  <c r="H70" i="25"/>
  <c r="H67" i="25"/>
  <c r="K28" i="19"/>
  <c r="L28" i="19" s="1"/>
  <c r="B105" i="25"/>
  <c r="H105" i="25" s="1"/>
  <c r="B62" i="25"/>
  <c r="M73" i="19"/>
  <c r="L33" i="19"/>
  <c r="T59" i="19"/>
  <c r="T64" i="19"/>
  <c r="K27" i="19"/>
  <c r="L27" i="19" s="1"/>
  <c r="J24" i="19"/>
  <c r="K23" i="19"/>
  <c r="L23" i="19" s="1"/>
  <c r="B247" i="25"/>
  <c r="H247" i="25" s="1"/>
  <c r="J27" i="19"/>
  <c r="E31" i="19"/>
  <c r="G39" i="19" s="1"/>
  <c r="B12" i="25" s="1"/>
  <c r="H12" i="25" s="1"/>
  <c r="S35" i="19"/>
  <c r="F41" i="25" l="1"/>
  <c r="J25" i="19"/>
  <c r="J26" i="19"/>
  <c r="K26" i="19"/>
  <c r="L26" i="19" s="1"/>
  <c r="M26" i="19" s="1"/>
  <c r="J20" i="19"/>
  <c r="K20" i="19"/>
  <c r="L20" i="19" s="1"/>
  <c r="M20" i="19" s="1"/>
  <c r="K25" i="19"/>
  <c r="K31" i="19" s="1"/>
  <c r="H31" i="19"/>
  <c r="J39" i="19" s="1"/>
  <c r="B56" i="25" s="1"/>
  <c r="H56" i="25" s="1"/>
  <c r="O29" i="19"/>
  <c r="P29" i="19" s="1"/>
  <c r="O30" i="19"/>
  <c r="P30" i="19" s="1"/>
  <c r="L29" i="19"/>
  <c r="M29" i="19" s="1"/>
  <c r="R30" i="19"/>
  <c r="S30" i="19" s="1"/>
  <c r="R29" i="19"/>
  <c r="S29" i="19" s="1"/>
  <c r="N24" i="19"/>
  <c r="O24" i="19" s="1"/>
  <c r="L30" i="19"/>
  <c r="M30" i="19"/>
  <c r="T57" i="19"/>
  <c r="I90" i="19"/>
  <c r="L82" i="19"/>
  <c r="O82" i="19" s="1"/>
  <c r="H149" i="25"/>
  <c r="C238" i="25"/>
  <c r="F27" i="2"/>
  <c r="F29" i="2" s="1"/>
  <c r="C31" i="2"/>
  <c r="H18" i="25"/>
  <c r="F28" i="2"/>
  <c r="C32" i="2"/>
  <c r="Q19" i="19"/>
  <c r="R19" i="19" s="1"/>
  <c r="I37" i="19"/>
  <c r="L34" i="19"/>
  <c r="M34" i="19" s="1"/>
  <c r="L36" i="19"/>
  <c r="M36" i="19" s="1"/>
  <c r="I31" i="19"/>
  <c r="J37" i="19"/>
  <c r="L21" i="19"/>
  <c r="M21" i="19" s="1"/>
  <c r="N21" i="19"/>
  <c r="L22" i="19"/>
  <c r="M22" i="19" s="1"/>
  <c r="N22" i="19"/>
  <c r="N20" i="19"/>
  <c r="B243" i="25"/>
  <c r="H243" i="25" s="1"/>
  <c r="G37" i="19"/>
  <c r="F31" i="19"/>
  <c r="L78" i="19"/>
  <c r="D128" i="25" s="1"/>
  <c r="C38" i="25"/>
  <c r="C237" i="25"/>
  <c r="C258" i="25" s="1"/>
  <c r="C126" i="25"/>
  <c r="G31" i="19"/>
  <c r="G253" i="25"/>
  <c r="G258" i="25" s="1"/>
  <c r="F128" i="25"/>
  <c r="F129" i="25" s="1"/>
  <c r="O86" i="19"/>
  <c r="E172" i="25"/>
  <c r="E173" i="25" s="1"/>
  <c r="R82" i="19"/>
  <c r="E216" i="25" s="1"/>
  <c r="E217" i="25" s="1"/>
  <c r="C82" i="25"/>
  <c r="C84" i="25" s="1"/>
  <c r="C85" i="25" s="1"/>
  <c r="D82" i="25"/>
  <c r="D85" i="25" s="1"/>
  <c r="D253" i="25"/>
  <c r="H77" i="25"/>
  <c r="B250" i="25"/>
  <c r="H250" i="25" s="1"/>
  <c r="E128" i="25"/>
  <c r="E129" i="25" s="1"/>
  <c r="E85" i="25"/>
  <c r="E38" i="25"/>
  <c r="E41" i="25" s="1"/>
  <c r="H33" i="25"/>
  <c r="C216" i="25"/>
  <c r="E38" i="19"/>
  <c r="B244" i="25"/>
  <c r="H244" i="25" s="1"/>
  <c r="M27" i="19"/>
  <c r="N27" i="19"/>
  <c r="O27" i="19" s="1"/>
  <c r="P19" i="19"/>
  <c r="P73" i="19"/>
  <c r="S67" i="19"/>
  <c r="B150" i="25"/>
  <c r="H150" i="25" s="1"/>
  <c r="H62" i="25"/>
  <c r="B237" i="25"/>
  <c r="H237" i="25" s="1"/>
  <c r="T35" i="19"/>
  <c r="M23" i="19"/>
  <c r="N23" i="19"/>
  <c r="O23" i="19" s="1"/>
  <c r="O33" i="19"/>
  <c r="K37" i="19"/>
  <c r="M40" i="19" s="1"/>
  <c r="M28" i="19"/>
  <c r="N28" i="19"/>
  <c r="O28" i="19" s="1"/>
  <c r="J30" i="19"/>
  <c r="N25" i="19" l="1"/>
  <c r="H38" i="19"/>
  <c r="N26" i="19"/>
  <c r="O26" i="19" s="1"/>
  <c r="T29" i="19"/>
  <c r="L25" i="19"/>
  <c r="M25" i="19" s="1"/>
  <c r="M31" i="19" s="1"/>
  <c r="Q26" i="19"/>
  <c r="R26" i="19" s="1"/>
  <c r="P24" i="19"/>
  <c r="P26" i="19"/>
  <c r="Q24" i="19"/>
  <c r="O78" i="19"/>
  <c r="I38" i="19"/>
  <c r="C36" i="2"/>
  <c r="F32" i="2"/>
  <c r="L90" i="19"/>
  <c r="G84" i="25"/>
  <c r="C35" i="2"/>
  <c r="F31" i="2"/>
  <c r="F33" i="2" s="1"/>
  <c r="S19" i="19"/>
  <c r="T19" i="19" s="1"/>
  <c r="L37" i="19"/>
  <c r="G38" i="19"/>
  <c r="G94" i="19" s="1"/>
  <c r="G95" i="19" s="1"/>
  <c r="G110" i="19" s="1"/>
  <c r="O34" i="19"/>
  <c r="P34" i="19" s="1"/>
  <c r="O20" i="19"/>
  <c r="P20" i="19" s="1"/>
  <c r="Q20" i="19"/>
  <c r="O22" i="19"/>
  <c r="P22" i="19" s="1"/>
  <c r="Q22" i="19"/>
  <c r="O36" i="19"/>
  <c r="P36" i="19" s="1"/>
  <c r="J41" i="19"/>
  <c r="B58" i="25" s="1"/>
  <c r="H58" i="25" s="1"/>
  <c r="H82" i="25" s="1"/>
  <c r="O25" i="19"/>
  <c r="P25" i="19" s="1"/>
  <c r="Q25" i="19"/>
  <c r="O21" i="19"/>
  <c r="P21" i="19" s="1"/>
  <c r="Q21" i="19"/>
  <c r="C129" i="25"/>
  <c r="C128" i="25"/>
  <c r="C40" i="25"/>
  <c r="G41" i="19"/>
  <c r="B14" i="25" s="1"/>
  <c r="F38" i="19"/>
  <c r="D258" i="25"/>
  <c r="H253" i="25"/>
  <c r="D129" i="25"/>
  <c r="R86" i="19"/>
  <c r="F216" i="25" s="1"/>
  <c r="F172" i="25"/>
  <c r="F173" i="25" s="1"/>
  <c r="E260" i="25"/>
  <c r="E261" i="25" s="1"/>
  <c r="D172" i="25"/>
  <c r="D173" i="25" s="1"/>
  <c r="R78" i="19"/>
  <c r="D216" i="25" s="1"/>
  <c r="D217" i="25" s="1"/>
  <c r="C217" i="25"/>
  <c r="B101" i="25"/>
  <c r="N37" i="19"/>
  <c r="P40" i="19" s="1"/>
  <c r="B145" i="25" s="1"/>
  <c r="H145" i="25" s="1"/>
  <c r="R33" i="19"/>
  <c r="T67" i="19"/>
  <c r="T73" i="19" s="1"/>
  <c r="B194" i="25"/>
  <c r="H194" i="25" s="1"/>
  <c r="S73" i="19"/>
  <c r="M39" i="19"/>
  <c r="K38" i="19"/>
  <c r="Q23" i="19"/>
  <c r="R23" i="19" s="1"/>
  <c r="Q27" i="19"/>
  <c r="R27" i="19" s="1"/>
  <c r="P27" i="19"/>
  <c r="Q28" i="19"/>
  <c r="R28" i="19" s="1"/>
  <c r="P28" i="19"/>
  <c r="M33" i="19"/>
  <c r="J31" i="19"/>
  <c r="J38" i="19" s="1"/>
  <c r="T30" i="19"/>
  <c r="C260" i="25" l="1"/>
  <c r="C261" i="25" s="1"/>
  <c r="L31" i="19"/>
  <c r="M41" i="19" s="1"/>
  <c r="S26" i="19"/>
  <c r="T26" i="19" s="1"/>
  <c r="N31" i="19"/>
  <c r="N38" i="19" s="1"/>
  <c r="R24" i="19"/>
  <c r="S24" i="19" s="1"/>
  <c r="T24" i="19" s="1"/>
  <c r="G128" i="25"/>
  <c r="G129" i="25" s="1"/>
  <c r="O90" i="19"/>
  <c r="C39" i="2"/>
  <c r="F39" i="2" s="1"/>
  <c r="F41" i="2" s="1"/>
  <c r="F35" i="2"/>
  <c r="F37" i="2" s="1"/>
  <c r="G85" i="25"/>
  <c r="C40" i="2"/>
  <c r="F40" i="2" s="1"/>
  <c r="F36" i="2"/>
  <c r="G92" i="19"/>
  <c r="G93" i="19" s="1"/>
  <c r="G106" i="19" s="1"/>
  <c r="G108" i="19" s="1"/>
  <c r="G111" i="19" s="1"/>
  <c r="O37" i="19"/>
  <c r="R34" i="19"/>
  <c r="S34" i="19" s="1"/>
  <c r="T34" i="19" s="1"/>
  <c r="R25" i="19"/>
  <c r="S25" i="19"/>
  <c r="T25" i="19" s="1"/>
  <c r="R22" i="19"/>
  <c r="S22" i="19" s="1"/>
  <c r="T22" i="19" s="1"/>
  <c r="R20" i="19"/>
  <c r="S20" i="19" s="1"/>
  <c r="T20" i="19" s="1"/>
  <c r="B82" i="25"/>
  <c r="B84" i="25" s="1"/>
  <c r="H84" i="25" s="1"/>
  <c r="H85" i="25" s="1"/>
  <c r="R36" i="19"/>
  <c r="S36" i="19" s="1"/>
  <c r="T36" i="19" s="1"/>
  <c r="R21" i="19"/>
  <c r="S21" i="19" s="1"/>
  <c r="T21" i="19" s="1"/>
  <c r="G109" i="19"/>
  <c r="C41" i="25"/>
  <c r="H14" i="25"/>
  <c r="H38" i="25" s="1"/>
  <c r="B38" i="25"/>
  <c r="B40" i="25" s="1"/>
  <c r="B41" i="25" s="1"/>
  <c r="P33" i="19"/>
  <c r="P37" i="19" s="1"/>
  <c r="F260" i="25"/>
  <c r="F261" i="25" s="1"/>
  <c r="F217" i="25"/>
  <c r="D260" i="25"/>
  <c r="D261" i="25" s="1"/>
  <c r="B238" i="25"/>
  <c r="H238" i="25" s="1"/>
  <c r="S27" i="19"/>
  <c r="T27" i="19" s="1"/>
  <c r="Q37" i="19"/>
  <c r="S40" i="19" s="1"/>
  <c r="B189" i="25" s="1"/>
  <c r="H189" i="25" s="1"/>
  <c r="L38" i="19"/>
  <c r="O31" i="19"/>
  <c r="Q31" i="19"/>
  <c r="P23" i="19"/>
  <c r="H101" i="25"/>
  <c r="S28" i="19"/>
  <c r="T28" i="19" s="1"/>
  <c r="M37" i="19"/>
  <c r="M38" i="19" s="1"/>
  <c r="B100" i="25"/>
  <c r="J94" i="19"/>
  <c r="J92" i="19"/>
  <c r="P39" i="19" l="1"/>
  <c r="B144" i="25" s="1"/>
  <c r="H144" i="25" s="1"/>
  <c r="G96" i="19"/>
  <c r="G172" i="25"/>
  <c r="R90" i="19"/>
  <c r="G216" i="25" s="1"/>
  <c r="G217" i="25" s="1"/>
  <c r="P41" i="19"/>
  <c r="B146" i="25" s="1"/>
  <c r="H146" i="25" s="1"/>
  <c r="R37" i="19"/>
  <c r="B85" i="25"/>
  <c r="H40" i="25"/>
  <c r="H41" i="25" s="1"/>
  <c r="T40" i="19"/>
  <c r="M94" i="19"/>
  <c r="M92" i="19"/>
  <c r="M93" i="19" s="1"/>
  <c r="M106" i="19" s="1"/>
  <c r="M108" i="19" s="1"/>
  <c r="R31" i="19"/>
  <c r="S33" i="19"/>
  <c r="B102" i="25"/>
  <c r="B126" i="25" s="1"/>
  <c r="S39" i="19"/>
  <c r="B188" i="25" s="1"/>
  <c r="H188" i="25" s="1"/>
  <c r="Q38" i="19"/>
  <c r="S23" i="19"/>
  <c r="S31" i="19" s="1"/>
  <c r="B233" i="25"/>
  <c r="H233" i="25" s="1"/>
  <c r="H100" i="25"/>
  <c r="O38" i="19"/>
  <c r="P31" i="19"/>
  <c r="P38" i="19" s="1"/>
  <c r="J93" i="19"/>
  <c r="J95" i="19"/>
  <c r="J109" i="19"/>
  <c r="H170" i="25" l="1"/>
  <c r="B170" i="25"/>
  <c r="B172" i="25" s="1"/>
  <c r="H172" i="25" s="1"/>
  <c r="G173" i="25"/>
  <c r="G260" i="25"/>
  <c r="G261" i="25" s="1"/>
  <c r="T23" i="19"/>
  <c r="T31" i="19" s="1"/>
  <c r="B232" i="25"/>
  <c r="H102" i="25"/>
  <c r="H126" i="25" s="1"/>
  <c r="B128" i="25"/>
  <c r="S37" i="19"/>
  <c r="S38" i="19" s="1"/>
  <c r="T33" i="19"/>
  <c r="T37" i="19" s="1"/>
  <c r="S41" i="19"/>
  <c r="R38" i="19"/>
  <c r="P92" i="19"/>
  <c r="P94" i="19"/>
  <c r="T39" i="19"/>
  <c r="M95" i="19"/>
  <c r="M109" i="19"/>
  <c r="J110" i="19"/>
  <c r="J106" i="19"/>
  <c r="J96" i="19"/>
  <c r="B173" i="25" l="1"/>
  <c r="H173" i="25"/>
  <c r="T38" i="19"/>
  <c r="S94" i="19"/>
  <c r="T94" i="19" s="1"/>
  <c r="S92" i="19"/>
  <c r="T92" i="19" s="1"/>
  <c r="P93" i="19"/>
  <c r="H128" i="25"/>
  <c r="H129" i="25" s="1"/>
  <c r="P109" i="19"/>
  <c r="P95" i="19"/>
  <c r="P96" i="19" s="1"/>
  <c r="H232" i="25"/>
  <c r="B129" i="25"/>
  <c r="B190" i="25"/>
  <c r="T41" i="19"/>
  <c r="M110" i="19"/>
  <c r="M111" i="19" s="1"/>
  <c r="M96" i="19"/>
  <c r="J108" i="19"/>
  <c r="B214" i="25" l="1"/>
  <c r="H190" i="25"/>
  <c r="H214" i="25" s="1"/>
  <c r="B234" i="25"/>
  <c r="S93" i="19"/>
  <c r="S106" i="19" s="1"/>
  <c r="S108" i="19" s="1"/>
  <c r="P106" i="19"/>
  <c r="S109" i="19"/>
  <c r="T109" i="19" s="1"/>
  <c r="S95" i="19"/>
  <c r="S110" i="19" s="1"/>
  <c r="P110" i="19"/>
  <c r="J111" i="19"/>
  <c r="T93" i="19" l="1"/>
  <c r="T95" i="19"/>
  <c r="T96" i="19" s="1"/>
  <c r="S96" i="19"/>
  <c r="S111" i="19"/>
  <c r="P108" i="19"/>
  <c r="T108" i="19" s="1"/>
  <c r="T106" i="19"/>
  <c r="T110" i="19"/>
  <c r="B216" i="25"/>
  <c r="H234" i="25"/>
  <c r="H258" i="25" s="1"/>
  <c r="B258" i="25"/>
  <c r="P111" i="19" l="1"/>
  <c r="T111" i="19"/>
  <c r="H216" i="25"/>
  <c r="H217" i="25" s="1"/>
  <c r="B260" i="25"/>
  <c r="H260" i="25" s="1"/>
  <c r="H261" i="25" s="1"/>
  <c r="B217" i="25"/>
  <c r="B261" i="2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G13" authorId="0" shapeId="0" xr:uid="{00000000-0006-0000-0100-000001000000}">
      <text>
        <r>
          <rPr>
            <b/>
            <sz val="11"/>
            <color rgb="FF000000"/>
            <rFont val="Tahoma"/>
            <family val="2"/>
          </rPr>
          <t>Author:</t>
        </r>
        <r>
          <rPr>
            <sz val="11"/>
            <color rgb="FF000000"/>
            <rFont val="Tahoma"/>
            <family val="2"/>
          </rPr>
          <t xml:space="preserve">
</t>
        </r>
        <r>
          <rPr>
            <sz val="11"/>
            <color rgb="FF000000"/>
            <rFont val="Tahoma"/>
            <family val="2"/>
          </rPr>
          <t>Use 0% if there is no raise in salary</t>
        </r>
      </text>
    </comment>
    <comment ref="B20" authorId="0" shapeId="0" xr:uid="{00000000-0006-0000-0100-000002000000}">
      <text>
        <r>
          <rPr>
            <b/>
            <sz val="9"/>
            <color indexed="81"/>
            <rFont val="Tahoma"/>
            <family val="2"/>
          </rPr>
          <t>Summer salary autocalculates based on academic salary entered.</t>
        </r>
        <r>
          <rPr>
            <sz val="9"/>
            <color indexed="81"/>
            <rFont val="Tahoma"/>
            <family val="2"/>
          </rPr>
          <t xml:space="preserve">
</t>
        </r>
      </text>
    </comment>
    <comment ref="B22" authorId="0" shapeId="0" xr:uid="{00000000-0006-0000-0100-000003000000}">
      <text>
        <r>
          <rPr>
            <b/>
            <sz val="9"/>
            <color rgb="FF000000"/>
            <rFont val="Tahoma"/>
            <family val="2"/>
          </rPr>
          <t>Summer salary autocalculates based on academic salary entered.</t>
        </r>
        <r>
          <rPr>
            <sz val="9"/>
            <color rgb="FF000000"/>
            <rFont val="Tahoma"/>
            <family val="2"/>
          </rPr>
          <t xml:space="preserve">
</t>
        </r>
      </text>
    </comment>
    <comment ref="B24" authorId="0" shapeId="0" xr:uid="{00000000-0006-0000-0100-000004000000}">
      <text>
        <r>
          <rPr>
            <b/>
            <sz val="9"/>
            <color rgb="FF000000"/>
            <rFont val="Tahoma"/>
            <family val="2"/>
          </rPr>
          <t>Summer salary autocalculates based on academic salary entered.</t>
        </r>
        <r>
          <rPr>
            <sz val="9"/>
            <color rgb="FF000000"/>
            <rFont val="Tahoma"/>
            <family val="2"/>
          </rPr>
          <t xml:space="preserve">
</t>
        </r>
      </text>
    </comment>
  </commentList>
</comments>
</file>

<file path=xl/sharedStrings.xml><?xml version="1.0" encoding="utf-8"?>
<sst xmlns="http://schemas.openxmlformats.org/spreadsheetml/2006/main" count="720" uniqueCount="300">
  <si>
    <t>Name</t>
  </si>
  <si>
    <t>Fringes</t>
  </si>
  <si>
    <t>Totals</t>
  </si>
  <si>
    <t>Year 1</t>
  </si>
  <si>
    <t>Year 2</t>
  </si>
  <si>
    <t>Year 3</t>
  </si>
  <si>
    <t>Year 4</t>
  </si>
  <si>
    <t>Year 5</t>
  </si>
  <si>
    <t>months @</t>
  </si>
  <si>
    <t>Total Direct Costs</t>
  </si>
  <si>
    <t>Grand Total</t>
  </si>
  <si>
    <t xml:space="preserve">Salary Inflation </t>
  </si>
  <si>
    <t>GRA</t>
  </si>
  <si>
    <t>Personnel</t>
  </si>
  <si>
    <t xml:space="preserve">     Faculty</t>
  </si>
  <si>
    <t xml:space="preserve">          Academic</t>
  </si>
  <si>
    <t xml:space="preserve">          Summer</t>
  </si>
  <si>
    <t xml:space="preserve">     Staff</t>
  </si>
  <si>
    <t xml:space="preserve">     Graduate Students</t>
  </si>
  <si>
    <t xml:space="preserve">     Student Assistants</t>
  </si>
  <si>
    <t xml:space="preserve">           Subtotal Personnel</t>
  </si>
  <si>
    <t xml:space="preserve">     Fringe Benefits for all personnel</t>
  </si>
  <si>
    <t xml:space="preserve">     Subtotal Personnel and Benefits</t>
  </si>
  <si>
    <t>Academic</t>
  </si>
  <si>
    <t xml:space="preserve">          </t>
  </si>
  <si>
    <t>Summer</t>
  </si>
  <si>
    <t>Faculty 1</t>
  </si>
  <si>
    <t>Faculty 2</t>
  </si>
  <si>
    <t>Staff 1</t>
  </si>
  <si>
    <t>Staff 2</t>
  </si>
  <si>
    <t>Staff 3</t>
  </si>
  <si>
    <t>TRS</t>
  </si>
  <si>
    <t>ORP</t>
  </si>
  <si>
    <t>Fringe amount</t>
  </si>
  <si>
    <t>Fringe Plan TRS/ORP</t>
  </si>
  <si>
    <t>Annual Salary</t>
  </si>
  <si>
    <t>Effort person months</t>
  </si>
  <si>
    <t xml:space="preserve">Salary </t>
  </si>
  <si>
    <t xml:space="preserve">Staff  </t>
  </si>
  <si>
    <t>Faculty 2 - Academic</t>
  </si>
  <si>
    <t>Personnel:</t>
  </si>
  <si>
    <t>Staff (including postdocs)</t>
  </si>
  <si>
    <t>Other Direct Costs:</t>
  </si>
  <si>
    <t xml:space="preserve">   Materials and Supplies</t>
  </si>
  <si>
    <t xml:space="preserve">   Publication Costs</t>
  </si>
  <si>
    <t xml:space="preserve">   Consultant Services</t>
  </si>
  <si>
    <t xml:space="preserve">   Alterations/Renovations/Rental Use</t>
  </si>
  <si>
    <t xml:space="preserve">Total Personnel </t>
  </si>
  <si>
    <t>End Date</t>
  </si>
  <si>
    <t>PI Name:</t>
  </si>
  <si>
    <t>Department:</t>
  </si>
  <si>
    <t>Program:</t>
  </si>
  <si>
    <t xml:space="preserve">   Subaward #2</t>
  </si>
  <si>
    <t xml:space="preserve">   Subaward #3</t>
  </si>
  <si>
    <t>Domestic Travel</t>
  </si>
  <si>
    <t>Foreign Travel</t>
  </si>
  <si>
    <t>Participant Support Total</t>
  </si>
  <si>
    <t xml:space="preserve">   Subaward #4</t>
  </si>
  <si>
    <t>Total Modified Direct Costs</t>
  </si>
  <si>
    <t>No. of budget periods:</t>
  </si>
  <si>
    <t>Today's Date:</t>
  </si>
  <si>
    <t xml:space="preserve">   Subaward 1 Total</t>
  </si>
  <si>
    <t xml:space="preserve">   Subaward 2 Total</t>
  </si>
  <si>
    <t xml:space="preserve">   Subaward 3 Total</t>
  </si>
  <si>
    <t xml:space="preserve">   Subaward 4 Total</t>
  </si>
  <si>
    <t>% Effort</t>
  </si>
  <si>
    <t>Person Months</t>
  </si>
  <si>
    <t>Base Salary</t>
  </si>
  <si>
    <t>F&amp;A Rate**</t>
  </si>
  <si>
    <t>Stipend per individual</t>
  </si>
  <si>
    <t>Travel per individual</t>
  </si>
  <si>
    <t>Subsistence per individual</t>
  </si>
  <si>
    <t>Other per individual</t>
  </si>
  <si>
    <t>Base cost</t>
  </si>
  <si>
    <t>Facilities and Administrative Costs</t>
  </si>
  <si>
    <t>Amount towards MTDC</t>
  </si>
  <si>
    <t xml:space="preserve">PARTICIPANT SUPPORT </t>
  </si>
  <si>
    <t>OTHER DIRECT COSTS</t>
  </si>
  <si>
    <t>Other Direct Costs Total</t>
  </si>
  <si>
    <t>(Enter names in the fields below)</t>
  </si>
  <si>
    <t xml:space="preserve">FULL PROJECT </t>
  </si>
  <si>
    <t># of participants: Year 1:</t>
  </si>
  <si>
    <t xml:space="preserve">Raise &amp; Inflation </t>
  </si>
  <si>
    <t>Raise &amp; Inflation</t>
  </si>
  <si>
    <t>If constant, enter here, will autofill all years.</t>
  </si>
  <si>
    <t>Rates: Fringes and Indirects (F&amp;A)</t>
  </si>
  <si>
    <t>Total Direct Costs and F&amp;A</t>
  </si>
  <si>
    <t>Description</t>
  </si>
  <si>
    <t>Instructions</t>
  </si>
  <si>
    <t>FY25</t>
  </si>
  <si>
    <t>Sponsor Agency:</t>
  </si>
  <si>
    <t>Assigned Research Administrator:</t>
  </si>
  <si>
    <t>Title of Project:</t>
  </si>
  <si>
    <t xml:space="preserve">   Live Animals</t>
  </si>
  <si>
    <t xml:space="preserve">   Animal Care Charges</t>
  </si>
  <si>
    <r>
      <t xml:space="preserve">Salary </t>
    </r>
    <r>
      <rPr>
        <i/>
        <u/>
        <sz val="9"/>
        <rFont val="Arial"/>
        <family val="2"/>
      </rPr>
      <t>Requested</t>
    </r>
  </si>
  <si>
    <t>Faculty 1 - Academic</t>
  </si>
  <si>
    <t>Faculty 1 - Summer *</t>
  </si>
  <si>
    <t>Faculty 2 - Summer *</t>
  </si>
  <si>
    <t>Subtotal Salaries</t>
  </si>
  <si>
    <t>Subtotal Wages</t>
  </si>
  <si>
    <t>Subtotal Fringe</t>
  </si>
  <si>
    <t>Total Salaries (51000)</t>
  </si>
  <si>
    <t>Total Wages (52000)</t>
  </si>
  <si>
    <t>Total Fringes (53000)</t>
  </si>
  <si>
    <t>EQUIPMENT Above $5,000 (Capital)</t>
  </si>
  <si>
    <t>Equipment - Expendable (58300)</t>
  </si>
  <si>
    <t>Equipment - Capital (58200)</t>
  </si>
  <si>
    <t>PERSONNEL TOTAL</t>
  </si>
  <si>
    <t>Total Travel (54000)</t>
  </si>
  <si>
    <t>Total Domestic Travel</t>
  </si>
  <si>
    <t>Total Foreign Travel</t>
  </si>
  <si>
    <t>Total Participant Support Costs (55000)</t>
  </si>
  <si>
    <t>Tuition</t>
  </si>
  <si>
    <t>Animal Care Charges</t>
  </si>
  <si>
    <t>Total Other Direct Costs</t>
  </si>
  <si>
    <t>Materials and Supplies (56000)</t>
  </si>
  <si>
    <t>Research/Lab Supplies (56310)</t>
  </si>
  <si>
    <t xml:space="preserve">   Research/Lab Supplies</t>
  </si>
  <si>
    <t>Publication Costs (55000)</t>
  </si>
  <si>
    <t>Contractual Services</t>
  </si>
  <si>
    <t xml:space="preserve">   Contractual Services</t>
  </si>
  <si>
    <t>Contractual Services (55000)</t>
  </si>
  <si>
    <t>Consultant Services (55000)</t>
  </si>
  <si>
    <t>Alterations/Renovations/Rental Use (55000)</t>
  </si>
  <si>
    <t>Human Subject Renumeration (55000)</t>
  </si>
  <si>
    <t>Tuition (55130)</t>
  </si>
  <si>
    <t>Live Animals (56385)</t>
  </si>
  <si>
    <t>Animal Care Charges (55775)</t>
  </si>
  <si>
    <t>Total SUB001 (55884)</t>
  </si>
  <si>
    <t>Total SUB002 (55884)</t>
  </si>
  <si>
    <t>Total SUB003 (55884)</t>
  </si>
  <si>
    <t>Total SUB004 (55884)</t>
  </si>
  <si>
    <t xml:space="preserve">PI Name:  </t>
  </si>
  <si>
    <t>Supplement to Existing Grant:</t>
  </si>
  <si>
    <t>SPONSOR FUNDS</t>
  </si>
  <si>
    <t>COST SHARE FUNDS</t>
  </si>
  <si>
    <t>Project Year</t>
  </si>
  <si>
    <t>Sponsored Class/Budget Line Item</t>
  </si>
  <si>
    <t xml:space="preserve">Award (35) </t>
  </si>
  <si>
    <t>Total Sponsor Funds</t>
  </si>
  <si>
    <t>Cost share (36)</t>
  </si>
  <si>
    <t>UM 
non-cash</t>
  </si>
  <si>
    <t>External Non-cash</t>
  </si>
  <si>
    <t>Total Cost Share Funds</t>
  </si>
  <si>
    <t>Salaries</t>
  </si>
  <si>
    <t xml:space="preserve">Wages </t>
  </si>
  <si>
    <t xml:space="preserve">Fringe Benefits </t>
  </si>
  <si>
    <t>Travel Domestic</t>
  </si>
  <si>
    <t xml:space="preserve">Travel Foreign </t>
  </si>
  <si>
    <t>Scholarships and Waivers</t>
  </si>
  <si>
    <t>Postage</t>
  </si>
  <si>
    <t>Telephone Long Distance</t>
  </si>
  <si>
    <t>Telephone Local Service</t>
  </si>
  <si>
    <t>Utilities</t>
  </si>
  <si>
    <t>Commodities</t>
  </si>
  <si>
    <t>Office Supplies</t>
  </si>
  <si>
    <t>Research/Lab Supplies</t>
  </si>
  <si>
    <t>Live Animals</t>
  </si>
  <si>
    <t>Loan Expenses</t>
  </si>
  <si>
    <t>Other Than Equip (Library Bks)</t>
  </si>
  <si>
    <t>Equipment (less than $5,000)</t>
  </si>
  <si>
    <t>Capital Equip ($5000 or more)</t>
  </si>
  <si>
    <t>Transfers</t>
  </si>
  <si>
    <t>Non-Cash Description</t>
  </si>
  <si>
    <t>The Inn at Ole Miss</t>
  </si>
  <si>
    <t>Facilities &amp; Admin (F&amp;A)</t>
  </si>
  <si>
    <t>Administrative</t>
  </si>
  <si>
    <t>Participant Support</t>
  </si>
  <si>
    <t>Distribution:</t>
  </si>
  <si>
    <t xml:space="preserve">   Stipends, Scholarship, Fellowship</t>
  </si>
  <si>
    <t>Stipends, Scholarships, Fellowships (55130)</t>
  </si>
  <si>
    <t>Stipend per individual (55130)</t>
  </si>
  <si>
    <t>Tuition/Fees/Insurance per individual (55130)</t>
  </si>
  <si>
    <t>Other per individual (55000)</t>
  </si>
  <si>
    <t>Subsistence per individual (55000)</t>
  </si>
  <si>
    <t>Travel per individual (55000)</t>
  </si>
  <si>
    <t>Initial Budget</t>
  </si>
  <si>
    <t>Re-Budget</t>
  </si>
  <si>
    <t>X</t>
  </si>
  <si>
    <t>F&amp;A Base</t>
  </si>
  <si>
    <t>MTDC</t>
  </si>
  <si>
    <t>TDC</t>
  </si>
  <si>
    <t>Modular Budget Calculations</t>
  </si>
  <si>
    <t>Requested direct costs must be rounded to the nearest $25,000 increment (module).</t>
  </si>
  <si>
    <t>NOTE:  Total direct costs ceiling for NIH is $250K minus consortium F&amp;A, unless otherwise noted in FOA.</t>
  </si>
  <si>
    <t>Modular Budget Directions</t>
  </si>
  <si>
    <t>**MTDC should  be calculated as follows:</t>
  </si>
  <si>
    <t>MTDC = TDC - Consortium Costs + First $25K for Each Consortium</t>
  </si>
  <si>
    <t>rental costs, tuition remission, scholarships and fellowships, and participant support</t>
  </si>
  <si>
    <t>costs must also be excluded.</t>
  </si>
  <si>
    <r>
      <t>Example</t>
    </r>
    <r>
      <rPr>
        <b/>
        <sz val="10"/>
        <rFont val="Arial"/>
        <family val="2"/>
      </rPr>
      <t>:</t>
    </r>
  </si>
  <si>
    <t>TDC minus consortium F&amp;A</t>
  </si>
  <si>
    <t>(ceiling)</t>
  </si>
  <si>
    <t>Subaward 1</t>
  </si>
  <si>
    <t>Subaward 2</t>
  </si>
  <si>
    <t xml:space="preserve">   Subtotal</t>
  </si>
  <si>
    <t xml:space="preserve">   Plus $25K ea.</t>
  </si>
  <si>
    <t>F&amp;A</t>
  </si>
  <si>
    <t>(applied to MTDC)</t>
  </si>
  <si>
    <t>TOTAL</t>
  </si>
  <si>
    <t>(TDC + F&amp;A)</t>
  </si>
  <si>
    <t>($25K Module Total)</t>
  </si>
  <si>
    <t>Direct Costs Less Consortium F&amp;A</t>
  </si>
  <si>
    <t>Total Modified Direct Costs**</t>
  </si>
  <si>
    <t>Consortium F&amp;A</t>
  </si>
  <si>
    <t>Per UMs rate agreement, equipment, capital expenditures, charges for patient care,</t>
  </si>
  <si>
    <t>Faculty 3 - Academic</t>
  </si>
  <si>
    <t>Faculty 3 - Summer *</t>
  </si>
  <si>
    <t>Faculty 4 - 12 month appointment</t>
  </si>
  <si>
    <t>Faculty 5 - 12 month appointment</t>
  </si>
  <si>
    <t>Spreadsheet will autocalculate from the detailed budget totals above.</t>
  </si>
  <si>
    <t>Modular budget increments should be based on actual amounts calculated in the detailed budget.</t>
  </si>
  <si>
    <t>Other Commodities (56000)</t>
  </si>
  <si>
    <t>Other Contractual (55000)</t>
  </si>
  <si>
    <t xml:space="preserve">   Other Commodities</t>
  </si>
  <si>
    <t>Project Total</t>
  </si>
  <si>
    <t>Project:</t>
  </si>
  <si>
    <t>Fringe Rates</t>
  </si>
  <si>
    <t>Faculty &amp; Staff</t>
  </si>
  <si>
    <t>Graduate Students</t>
  </si>
  <si>
    <t>Part Time,Temporary</t>
  </si>
  <si>
    <t>Start Date</t>
  </si>
  <si>
    <t>Participant Support Costs:</t>
  </si>
  <si>
    <t>Subawards:</t>
  </si>
  <si>
    <t>Travel:</t>
  </si>
  <si>
    <t>Travel Total</t>
  </si>
  <si>
    <t>Total Direct less Consortium F&amp;A</t>
  </si>
  <si>
    <t>1. Determine if the project will require cost-share. If so, please use "Standard Budget with Cost Share".</t>
  </si>
  <si>
    <t>2. To enhance readability, at your option, delete or hide any rows or columns (expense types or years) that are not needed.</t>
  </si>
  <si>
    <t>Pass-Through Entity:</t>
  </si>
  <si>
    <t>Sponsor Awarding Agency:</t>
  </si>
  <si>
    <t>4. Please note that line 13, "Salary Raise &amp; Inflation Index," only applies to Salaries and Tuition.</t>
  </si>
  <si>
    <t>TRAVEL (Include how calculations are determined)</t>
  </si>
  <si>
    <t>EQUIPMENT (List equipment)</t>
  </si>
  <si>
    <t xml:space="preserve">   Other Contractual (e.g. software)</t>
  </si>
  <si>
    <t xml:space="preserve">   Subaward #1</t>
  </si>
  <si>
    <t>SUBAWARDS (Include Name of Subrecipient)</t>
  </si>
  <si>
    <t>Graduate Student (Hourly)</t>
  </si>
  <si>
    <t xml:space="preserve">Temporary Staff/Part time Faculty  </t>
  </si>
  <si>
    <t>Salary Personnel:</t>
  </si>
  <si>
    <t>Hourly Staff</t>
  </si>
  <si>
    <t>Undergraduate Student Assistants</t>
  </si>
  <si>
    <t>Subtotal Salaries &amp; Fringe Benefits:</t>
  </si>
  <si>
    <t>Subtotal Wages &amp; Fringe Benefits:</t>
  </si>
  <si>
    <t>Subtotal Salaries &amp; Fringe Benefits</t>
  </si>
  <si>
    <t>Subtotal Wages &amp; Fringe Benefits</t>
  </si>
  <si>
    <t xml:space="preserve">   Expendable Equipment (below $5000)</t>
  </si>
  <si>
    <t>ON-CAMPUS:</t>
  </si>
  <si>
    <t>Research</t>
  </si>
  <si>
    <t>Instruction</t>
  </si>
  <si>
    <t>OFF-CAMPUS:</t>
  </si>
  <si>
    <t>46.0% MTDC</t>
  </si>
  <si>
    <t>26.0% MTDC</t>
  </si>
  <si>
    <t>http://research.olemiss.edu/proposal-development/current-rates</t>
  </si>
  <si>
    <t>Salary Raise &amp; Inflation Index:</t>
  </si>
  <si>
    <t>Year 1 will be constant but each year after can change</t>
  </si>
  <si>
    <t>6. To add lines for Personnel, copy Academic and Summer lines for 9-month Faculty and "insert".</t>
  </si>
  <si>
    <t>5. For personnel calculations to be correct, Insitutional Base Salary must be used for all current and new-hire employees listed on the project.</t>
  </si>
  <si>
    <t>**On campus research rates.  Adjust rate (above) if necessary. See Instructions Sheet for list of current rates.</t>
  </si>
  <si>
    <t>Notes:</t>
  </si>
  <si>
    <t>*MTDC - Modified Total Direct Costs</t>
  </si>
  <si>
    <t xml:space="preserve">This workbook contains focused spreadsheets: for projects of up to five years length and, in each iteration, with either constant or varying effort. </t>
  </si>
  <si>
    <t>8. Please note that the "Standard SAP Budgets" tab is for internal use only. No changes should be made to this tab. It is autopopulated based on the data entered into the "Standard Sponsor Budget" tab.</t>
  </si>
  <si>
    <t>Form Updated:</t>
  </si>
  <si>
    <t xml:space="preserve">   Tuition (Tuition for XX students)</t>
  </si>
  <si>
    <t>Graduate Research Assistant (9-month)</t>
  </si>
  <si>
    <t>Graduate Research Assistant (12-month)</t>
  </si>
  <si>
    <t>Wage Personnel (based on 12 months):</t>
  </si>
  <si>
    <t>Capital Equipment Item #1</t>
  </si>
  <si>
    <t>Capital Equipment</t>
  </si>
  <si>
    <t>INSTRUCTIONS: Enter project budget information only into fields highlighted in yellow. Spreadsheet will autocalculate.  Summer salary will autocalculate: Enter only the actual institutional base salary. If you need to add more personnel (or lines in any category), copy the appropriate unfilled row and then "insert" it as a row.</t>
  </si>
  <si>
    <t>Capital Equipment Item #2</t>
  </si>
  <si>
    <t>Capital Equipment Item #3</t>
  </si>
  <si>
    <t>Hourly Students</t>
  </si>
  <si>
    <t>Direct costs of Subrecipient</t>
  </si>
  <si>
    <t>F&amp;A Costs of Subrecipient</t>
  </si>
  <si>
    <t>Subaward</t>
  </si>
  <si>
    <t>Subaward Payments</t>
  </si>
  <si>
    <t>Current per semester for full-time graduate assistants:</t>
  </si>
  <si>
    <t>For additional details, see the following:</t>
  </si>
  <si>
    <t>Other Sponsored Activity</t>
  </si>
  <si>
    <t xml:space="preserve">   Human Subject Remuneration</t>
  </si>
  <si>
    <t>Registration/Fees/Insurance per individual</t>
  </si>
  <si>
    <t xml:space="preserve">3. Enter data only into yellow highlighted fields.  All others will auto-calculate.  </t>
  </si>
  <si>
    <t>7. For multi-year projects where Personnel effort levels change year-to-year, or Personnel  are added after Year 1, the salary requested for changed or new years of activity will need to be hard keyed.</t>
  </si>
  <si>
    <t>FY26</t>
  </si>
  <si>
    <t>FY27</t>
  </si>
  <si>
    <t>Facilities and Administrative (F&amp;A) Cost Rates - effective through June 30, 2025 or until amended:</t>
  </si>
  <si>
    <t>7/1/2020--6/30/2024</t>
  </si>
  <si>
    <t>46.5% MTDC</t>
  </si>
  <si>
    <t>7/1/2024--6/30/2025</t>
  </si>
  <si>
    <t>52.0% MTDC</t>
  </si>
  <si>
    <t>7/1/2020--6/30/2025</t>
  </si>
  <si>
    <t>32.0% MTDC</t>
  </si>
  <si>
    <t>FY28</t>
  </si>
  <si>
    <t>Graduate Assistant Tuition Remission - Academic Year 2023-2024:</t>
  </si>
  <si>
    <t>FY29</t>
  </si>
  <si>
    <t>*$4,626/semester-Increase with inflation rate (line 13).</t>
  </si>
  <si>
    <r>
      <t xml:space="preserve">USE THIS SPREADSHEET FOR PROJECTS STARTING IN </t>
    </r>
    <r>
      <rPr>
        <sz val="16"/>
        <color rgb="FF00B050"/>
        <rFont val="Arial"/>
        <family val="2"/>
      </rPr>
      <t>FY 25 (AFTER 7/1/24)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</si>
</sst>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s>
  <fonts count="56" x14ac:knownFonts="1">
    <font>
      <sz val="10"/>
      <name val="Arial"/>
    </font>
    <font>
      <sz val="10"/>
      <name val="Arial"/>
      <family val="2"/>
    </font>
    <font>
      <u/>
      <sz val="10"/>
      <name val="Arial"/>
      <family val="2"/>
    </font>
    <font>
      <b/>
      <sz val="10"/>
      <name val="Arial"/>
      <family val="2"/>
    </font>
    <font>
      <sz val="10"/>
      <name val="Arial"/>
      <family val="2"/>
    </font>
    <font>
      <i/>
      <sz val="10"/>
      <name val="Arial"/>
      <family val="2"/>
    </font>
    <font>
      <b/>
      <u/>
      <sz val="12"/>
      <name val="Arial"/>
      <family val="2"/>
    </font>
    <font>
      <i/>
      <u/>
      <sz val="10"/>
      <name val="Arial"/>
      <family val="2"/>
    </font>
    <font>
      <sz val="8"/>
      <name val="Arial"/>
      <family val="2"/>
    </font>
    <font>
      <b/>
      <sz val="10"/>
      <color indexed="18"/>
      <name val="Arial"/>
      <family val="2"/>
    </font>
    <font>
      <sz val="10"/>
      <name val="Arial"/>
      <family val="2"/>
    </font>
    <font>
      <b/>
      <sz val="14"/>
      <name val="Arial"/>
      <family val="2"/>
    </font>
    <font>
      <b/>
      <sz val="12"/>
      <name val="Arial"/>
      <family val="2"/>
    </font>
    <font>
      <sz val="10"/>
      <name val="Arial"/>
      <family val="2"/>
    </font>
    <font>
      <b/>
      <sz val="11"/>
      <name val="Arial"/>
      <family val="2"/>
    </font>
    <font>
      <sz val="11"/>
      <name val="Arial"/>
      <family val="2"/>
    </font>
    <font>
      <b/>
      <i/>
      <u val="singleAccounting"/>
      <sz val="10"/>
      <name val="Arial"/>
      <family val="2"/>
    </font>
    <font>
      <sz val="10"/>
      <name val="Arial"/>
      <family val="2"/>
    </font>
    <font>
      <b/>
      <i/>
      <sz val="11"/>
      <name val="Arial"/>
      <family val="2"/>
    </font>
    <font>
      <sz val="9"/>
      <color indexed="81"/>
      <name val="Tahoma"/>
      <family val="2"/>
    </font>
    <font>
      <b/>
      <sz val="9"/>
      <color indexed="81"/>
      <name val="Tahoma"/>
      <family val="2"/>
    </font>
    <font>
      <sz val="9"/>
      <name val="Arial"/>
      <family val="2"/>
    </font>
    <font>
      <i/>
      <sz val="9"/>
      <name val="Arial"/>
      <family val="2"/>
    </font>
    <font>
      <b/>
      <i/>
      <sz val="10"/>
      <name val="Arial"/>
      <family val="2"/>
    </font>
    <font>
      <b/>
      <i/>
      <u/>
      <sz val="10"/>
      <name val="Arial"/>
      <family val="2"/>
    </font>
    <font>
      <i/>
      <u/>
      <sz val="9"/>
      <name val="Arial"/>
      <family val="2"/>
    </font>
    <font>
      <b/>
      <sz val="9"/>
      <name val="Arial"/>
      <family val="2"/>
    </font>
    <font>
      <sz val="10"/>
      <name val="Arial"/>
      <family val="2"/>
    </font>
    <font>
      <sz val="10"/>
      <color theme="3" tint="-0.249977111117893"/>
      <name val="Arial"/>
      <family val="2"/>
    </font>
    <font>
      <sz val="10"/>
      <color theme="5" tint="-0.249977111117893"/>
      <name val="Arial"/>
      <family val="2"/>
    </font>
    <font>
      <sz val="10"/>
      <color theme="2" tint="-0.499984740745262"/>
      <name val="Arial"/>
      <family val="2"/>
    </font>
    <font>
      <b/>
      <sz val="10"/>
      <color theme="2" tint="-0.499984740745262"/>
      <name val="Arial"/>
      <family val="2"/>
    </font>
    <font>
      <b/>
      <sz val="10"/>
      <color theme="3" tint="-0.249977111117893"/>
      <name val="Arial"/>
      <family val="2"/>
    </font>
    <font>
      <b/>
      <sz val="10"/>
      <color rgb="FFFF0000"/>
      <name val="Arial"/>
      <family val="2"/>
    </font>
    <font>
      <b/>
      <sz val="11"/>
      <color rgb="FFFF0000"/>
      <name val="Arial"/>
      <family val="2"/>
    </font>
    <font>
      <b/>
      <sz val="11"/>
      <color rgb="FFC00000"/>
      <name val="Arial"/>
      <family val="2"/>
    </font>
    <font>
      <sz val="10"/>
      <color theme="1"/>
      <name val="Arial"/>
      <family val="2"/>
    </font>
    <font>
      <b/>
      <sz val="9"/>
      <color rgb="FF000000"/>
      <name val="Tahoma"/>
      <family val="2"/>
    </font>
    <font>
      <sz val="9"/>
      <color rgb="FF000000"/>
      <name val="Tahoma"/>
      <family val="2"/>
    </font>
    <font>
      <b/>
      <sz val="11"/>
      <color rgb="FF000000"/>
      <name val="Tahoma"/>
      <family val="2"/>
    </font>
    <font>
      <sz val="11"/>
      <color rgb="FF000000"/>
      <name val="Tahoma"/>
      <family val="2"/>
    </font>
    <font>
      <b/>
      <sz val="13.5"/>
      <color theme="1"/>
      <name val="Calibri"/>
      <family val="2"/>
      <scheme val="minor"/>
    </font>
    <font>
      <b/>
      <sz val="12"/>
      <color theme="1"/>
      <name val="Calibri"/>
      <family val="2"/>
      <scheme val="minor"/>
    </font>
    <font>
      <i/>
      <sz val="8"/>
      <color theme="1"/>
      <name val="Calibri"/>
      <family val="2"/>
      <scheme val="minor"/>
    </font>
    <font>
      <b/>
      <i/>
      <sz val="12"/>
      <color theme="1"/>
      <name val="Calibri"/>
      <family val="2"/>
      <scheme val="minor"/>
    </font>
    <font>
      <b/>
      <i/>
      <sz val="12"/>
      <color rgb="FFFF0000"/>
      <name val="Arial"/>
      <family val="2"/>
    </font>
    <font>
      <b/>
      <u/>
      <sz val="12"/>
      <color theme="1"/>
      <name val="Arial"/>
      <family val="2"/>
    </font>
    <font>
      <b/>
      <u/>
      <sz val="10"/>
      <name val="Arial"/>
      <family val="2"/>
    </font>
    <font>
      <b/>
      <sz val="10"/>
      <color rgb="FFC00000"/>
      <name val="Arial"/>
      <family val="2"/>
    </font>
    <font>
      <u/>
      <sz val="10"/>
      <color theme="10"/>
      <name val="Arial"/>
      <family val="2"/>
    </font>
    <font>
      <u/>
      <sz val="10"/>
      <color theme="11"/>
      <name val="Arial"/>
      <family val="2"/>
    </font>
    <font>
      <b/>
      <sz val="9"/>
      <color rgb="FFC00000"/>
      <name val="Arial"/>
      <family val="2"/>
    </font>
    <font>
      <u/>
      <sz val="10"/>
      <color theme="10"/>
      <name val="Arial"/>
      <family val="2"/>
    </font>
    <font>
      <sz val="10"/>
      <name val="Arial"/>
      <family val="2"/>
    </font>
    <font>
      <sz val="16"/>
      <color rgb="FFFF0000"/>
      <name val="Arial"/>
      <family val="2"/>
    </font>
    <font>
      <sz val="16"/>
      <color rgb="FF00B050"/>
      <name val="Arial"/>
      <family val="2"/>
    </font>
  </fonts>
  <fills count="15">
    <fill>
      <patternFill patternType="none"/>
    </fill>
    <fill>
      <patternFill patternType="gray125"/>
    </fill>
    <fill>
      <patternFill patternType="solid">
        <fgColor indexed="22"/>
        <bgColor indexed="9"/>
      </patternFill>
    </fill>
    <fill>
      <patternFill patternType="solid">
        <fgColor theme="5"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theme="8" tint="0.39997558519241921"/>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FFC000"/>
        <bgColor indexed="64"/>
      </patternFill>
    </fill>
    <fill>
      <patternFill patternType="solid">
        <fgColor theme="0" tint="-0.34998626667073579"/>
        <bgColor indexed="64"/>
      </patternFill>
    </fill>
    <fill>
      <patternFill patternType="solid">
        <fgColor theme="0"/>
        <bgColor indexed="64"/>
      </patternFill>
    </fill>
    <fill>
      <patternFill patternType="solid">
        <fgColor theme="3" tint="0.59999389629810485"/>
        <bgColor indexed="64"/>
      </patternFill>
    </fill>
    <fill>
      <patternFill patternType="solid">
        <fgColor theme="4" tint="0.79998168889431442"/>
        <bgColor indexed="64"/>
      </patternFill>
    </fill>
  </fills>
  <borders count="61">
    <border>
      <left/>
      <right/>
      <top/>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right/>
      <top/>
      <bottom style="double">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thin">
        <color auto="1"/>
      </left>
      <right style="thin">
        <color auto="1"/>
      </right>
      <top/>
      <bottom/>
      <diagonal/>
    </border>
    <border>
      <left style="medium">
        <color auto="1"/>
      </left>
      <right style="medium">
        <color auto="1"/>
      </right>
      <top/>
      <bottom style="medium">
        <color auto="1"/>
      </bottom>
      <diagonal/>
    </border>
    <border>
      <left/>
      <right/>
      <top style="medium">
        <color auto="1"/>
      </top>
      <bottom/>
      <diagonal/>
    </border>
    <border>
      <left style="medium">
        <color auto="1"/>
      </left>
      <right style="medium">
        <color auto="1"/>
      </right>
      <top/>
      <bottom style="double">
        <color auto="1"/>
      </bottom>
      <diagonal/>
    </border>
    <border>
      <left/>
      <right style="medium">
        <color auto="1"/>
      </right>
      <top/>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style="medium">
        <color auto="1"/>
      </top>
      <bottom/>
      <diagonal/>
    </border>
    <border>
      <left/>
      <right/>
      <top style="double">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diagonal/>
    </border>
    <border>
      <left/>
      <right style="medium">
        <color auto="1"/>
      </right>
      <top/>
      <bottom style="double">
        <color auto="1"/>
      </bottom>
      <diagonal/>
    </border>
    <border>
      <left/>
      <right/>
      <top style="thin">
        <color auto="1"/>
      </top>
      <bottom style="double">
        <color auto="1"/>
      </bottom>
      <diagonal/>
    </border>
    <border>
      <left style="medium">
        <color auto="1"/>
      </left>
      <right style="medium">
        <color auto="1"/>
      </right>
      <top style="double">
        <color auto="1"/>
      </top>
      <bottom style="medium">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double">
        <color auto="1"/>
      </bottom>
      <diagonal/>
    </border>
    <border>
      <left style="thin">
        <color auto="1"/>
      </left>
      <right style="medium">
        <color auto="1"/>
      </right>
      <top style="thin">
        <color auto="1"/>
      </top>
      <bottom style="thin">
        <color auto="1"/>
      </bottom>
      <diagonal/>
    </border>
    <border>
      <left style="hair">
        <color auto="1"/>
      </left>
      <right style="medium">
        <color auto="1"/>
      </right>
      <top style="medium">
        <color auto="1"/>
      </top>
      <bottom style="medium">
        <color auto="1"/>
      </bottom>
      <diagonal/>
    </border>
    <border>
      <left style="hair">
        <color auto="1"/>
      </left>
      <right style="medium">
        <color auto="1"/>
      </right>
      <top/>
      <bottom style="medium">
        <color auto="1"/>
      </bottom>
      <diagonal/>
    </border>
    <border>
      <left style="thin">
        <color auto="1"/>
      </left>
      <right style="thin">
        <color auto="1"/>
      </right>
      <top/>
      <bottom style="thin">
        <color auto="1"/>
      </bottom>
      <diagonal/>
    </border>
    <border>
      <left/>
      <right style="medium">
        <color auto="1"/>
      </right>
      <top style="thin">
        <color auto="1"/>
      </top>
      <bottom style="double">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thin">
        <color auto="1"/>
      </bottom>
      <diagonal/>
    </border>
    <border>
      <left/>
      <right style="medium">
        <color auto="1"/>
      </right>
      <top style="thin">
        <color auto="1"/>
      </top>
      <bottom/>
      <diagonal/>
    </border>
    <border>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style="medium">
        <color auto="1"/>
      </right>
      <top/>
      <bottom style="thin">
        <color indexed="64"/>
      </bottom>
      <diagonal/>
    </border>
    <border>
      <left/>
      <right style="medium">
        <color auto="1"/>
      </right>
      <top/>
      <bottom style="thin">
        <color indexed="64"/>
      </bottom>
      <diagonal/>
    </border>
    <border>
      <left/>
      <right style="medium">
        <color auto="1"/>
      </right>
      <top style="double">
        <color auto="1"/>
      </top>
      <bottom style="medium">
        <color auto="1"/>
      </bottom>
      <diagonal/>
    </border>
    <border>
      <left style="medium">
        <color auto="1"/>
      </left>
      <right style="medium">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style="thin">
        <color auto="1"/>
      </top>
      <bottom style="double">
        <color auto="1"/>
      </bottom>
      <diagonal/>
    </border>
    <border>
      <left style="thin">
        <color auto="1"/>
      </left>
      <right style="medium">
        <color auto="1"/>
      </right>
      <top/>
      <bottom style="thin">
        <color indexed="64"/>
      </bottom>
      <diagonal/>
    </border>
  </borders>
  <cellStyleXfs count="43">
    <xf numFmtId="0" fontId="0" fillId="0" borderId="0"/>
    <xf numFmtId="43" fontId="1" fillId="0" borderId="0" applyFont="0" applyFill="0" applyBorder="0" applyAlignment="0" applyProtection="0"/>
    <xf numFmtId="3" fontId="10" fillId="0" borderId="0" applyFont="0" applyFill="0" applyBorder="0" applyAlignment="0" applyProtection="0"/>
    <xf numFmtId="44" fontId="1" fillId="0" borderId="0" applyFont="0" applyFill="0" applyBorder="0" applyAlignment="0" applyProtection="0"/>
    <xf numFmtId="5" fontId="10" fillId="0" borderId="0" applyFont="0" applyFill="0" applyBorder="0" applyAlignment="0" applyProtection="0"/>
    <xf numFmtId="14" fontId="10" fillId="0" borderId="0" applyFont="0" applyFill="0" applyBorder="0" applyAlignment="0" applyProtection="0"/>
    <xf numFmtId="2" fontId="10" fillId="0" borderId="0" applyFont="0" applyFill="0" applyBorder="0" applyAlignment="0" applyProtection="0"/>
    <xf numFmtId="0" fontId="1" fillId="0" borderId="0"/>
    <xf numFmtId="9" fontId="13" fillId="0" borderId="0" applyFon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49" fillId="0" borderId="0" applyNumberFormat="0" applyFill="0" applyBorder="0" applyAlignment="0" applyProtection="0"/>
    <xf numFmtId="0" fontId="50" fillId="0" borderId="0" applyNumberFormat="0" applyFill="0" applyBorder="0" applyAlignment="0" applyProtection="0"/>
    <xf numFmtId="0" fontId="52" fillId="0" borderId="0" applyNumberFormat="0" applyFill="0" applyBorder="0" applyAlignment="0" applyProtection="0"/>
    <xf numFmtId="44" fontId="53" fillId="0" borderId="0" applyFont="0" applyFill="0" applyBorder="0" applyAlignment="0" applyProtection="0"/>
  </cellStyleXfs>
  <cellXfs count="442">
    <xf numFmtId="0" fontId="0" fillId="0" borderId="0" xfId="0"/>
    <xf numFmtId="0" fontId="0" fillId="0" borderId="1" xfId="0" applyBorder="1"/>
    <xf numFmtId="0" fontId="0" fillId="0" borderId="2" xfId="0" applyBorder="1"/>
    <xf numFmtId="0" fontId="0" fillId="0" borderId="0" xfId="0" applyBorder="1"/>
    <xf numFmtId="0" fontId="0" fillId="0" borderId="3" xfId="0" applyBorder="1"/>
    <xf numFmtId="0" fontId="0" fillId="0" borderId="4" xfId="0" applyBorder="1"/>
    <xf numFmtId="0" fontId="0" fillId="0" borderId="5" xfId="0" applyBorder="1"/>
    <xf numFmtId="0" fontId="0" fillId="0" borderId="6" xfId="0" applyBorder="1"/>
    <xf numFmtId="0" fontId="2" fillId="0" borderId="5" xfId="0" applyFont="1" applyBorder="1"/>
    <xf numFmtId="41" fontId="0" fillId="0" borderId="0" xfId="0" applyNumberFormat="1"/>
    <xf numFmtId="0" fontId="2" fillId="0" borderId="0" xfId="0" applyFont="1"/>
    <xf numFmtId="0" fontId="4" fillId="0" borderId="0" xfId="0" applyFont="1"/>
    <xf numFmtId="41" fontId="0" fillId="0" borderId="0" xfId="0" applyNumberFormat="1" applyBorder="1"/>
    <xf numFmtId="41" fontId="0" fillId="0" borderId="7" xfId="0" applyNumberFormat="1" applyBorder="1"/>
    <xf numFmtId="41" fontId="0" fillId="0" borderId="2" xfId="0" applyNumberFormat="1" applyBorder="1"/>
    <xf numFmtId="41" fontId="0" fillId="0" borderId="8" xfId="0" applyNumberFormat="1" applyBorder="1"/>
    <xf numFmtId="0" fontId="2" fillId="0" borderId="0" xfId="0" applyFont="1" applyBorder="1"/>
    <xf numFmtId="0" fontId="4" fillId="0" borderId="5" xfId="0" applyFont="1" applyBorder="1"/>
    <xf numFmtId="0" fontId="4" fillId="0" borderId="0" xfId="0" applyFont="1" applyBorder="1"/>
    <xf numFmtId="41" fontId="2" fillId="0" borderId="7" xfId="0" applyNumberFormat="1" applyFont="1" applyBorder="1"/>
    <xf numFmtId="41" fontId="0" fillId="0" borderId="9" xfId="0" applyNumberFormat="1" applyBorder="1"/>
    <xf numFmtId="41" fontId="0" fillId="0" borderId="0" xfId="0" applyNumberFormat="1" applyBorder="1" applyAlignment="1">
      <alignment horizontal="left"/>
    </xf>
    <xf numFmtId="0" fontId="3" fillId="0" borderId="3" xfId="0" applyFont="1" applyBorder="1" applyAlignment="1">
      <alignment horizontal="left"/>
    </xf>
    <xf numFmtId="0" fontId="0" fillId="0" borderId="0" xfId="0" applyBorder="1" applyAlignment="1">
      <alignment horizontal="left"/>
    </xf>
    <xf numFmtId="0" fontId="4" fillId="0" borderId="0" xfId="0" applyFont="1" applyBorder="1" applyAlignment="1">
      <alignment horizontal="left"/>
    </xf>
    <xf numFmtId="0" fontId="2" fillId="0" borderId="0" xfId="0" applyFont="1" applyBorder="1" applyAlignment="1">
      <alignment horizontal="left"/>
    </xf>
    <xf numFmtId="0" fontId="0" fillId="0" borderId="2" xfId="0" applyBorder="1" applyAlignment="1">
      <alignment horizontal="left"/>
    </xf>
    <xf numFmtId="43" fontId="0" fillId="0" borderId="3" xfId="0" applyNumberFormat="1" applyBorder="1"/>
    <xf numFmtId="43" fontId="0" fillId="0" borderId="0" xfId="0" applyNumberFormat="1" applyBorder="1"/>
    <xf numFmtId="43" fontId="0" fillId="0" borderId="1" xfId="0" applyNumberFormat="1" applyBorder="1"/>
    <xf numFmtId="43" fontId="4" fillId="0" borderId="0" xfId="0" applyNumberFormat="1" applyFont="1" applyBorder="1"/>
    <xf numFmtId="43" fontId="2" fillId="0" borderId="0" xfId="0" applyNumberFormat="1" applyFont="1" applyBorder="1"/>
    <xf numFmtId="43" fontId="0" fillId="0" borderId="2" xfId="0" applyNumberFormat="1" applyBorder="1"/>
    <xf numFmtId="0" fontId="3" fillId="0" borderId="2" xfId="0" applyFont="1" applyBorder="1" applyAlignment="1">
      <alignment horizontal="left"/>
    </xf>
    <xf numFmtId="41" fontId="0" fillId="0" borderId="10" xfId="0" applyNumberFormat="1" applyBorder="1"/>
    <xf numFmtId="0" fontId="0" fillId="0" borderId="0" xfId="0" applyFill="1"/>
    <xf numFmtId="0" fontId="0" fillId="0" borderId="0" xfId="0" applyProtection="1">
      <protection locked="0"/>
    </xf>
    <xf numFmtId="0" fontId="0" fillId="0" borderId="0" xfId="0" applyAlignment="1" applyProtection="1">
      <protection locked="0"/>
    </xf>
    <xf numFmtId="0" fontId="0" fillId="2" borderId="0" xfId="0" applyFill="1" applyProtection="1">
      <protection locked="0"/>
    </xf>
    <xf numFmtId="0" fontId="0" fillId="2" borderId="0" xfId="0" applyFill="1"/>
    <xf numFmtId="0" fontId="0" fillId="0" borderId="0" xfId="0" applyProtection="1"/>
    <xf numFmtId="0" fontId="3" fillId="0" borderId="0" xfId="0" applyFont="1" applyAlignment="1">
      <alignment horizontal="center" wrapText="1"/>
    </xf>
    <xf numFmtId="0" fontId="0" fillId="0" borderId="0" xfId="0" applyAlignment="1">
      <alignment horizontal="center"/>
    </xf>
    <xf numFmtId="0" fontId="0" fillId="0" borderId="0" xfId="0" applyFill="1" applyProtection="1">
      <protection locked="0"/>
    </xf>
    <xf numFmtId="0" fontId="1" fillId="0" borderId="0" xfId="0" applyFont="1" applyFill="1" applyAlignment="1" applyProtection="1">
      <alignment horizontal="left"/>
      <protection locked="0"/>
    </xf>
    <xf numFmtId="0" fontId="1" fillId="0" borderId="0" xfId="0" applyFont="1" applyFill="1" applyProtection="1">
      <protection locked="0"/>
    </xf>
    <xf numFmtId="164" fontId="3" fillId="0" borderId="0" xfId="1" applyNumberFormat="1" applyFont="1" applyFill="1" applyBorder="1" applyProtection="1">
      <protection locked="0"/>
    </xf>
    <xf numFmtId="0" fontId="14" fillId="4" borderId="0" xfId="7" applyFont="1" applyFill="1" applyAlignment="1" applyProtection="1">
      <alignment vertical="center"/>
      <protection locked="0"/>
    </xf>
    <xf numFmtId="0" fontId="14" fillId="5" borderId="2" xfId="0" applyFont="1" applyFill="1" applyBorder="1" applyAlignment="1" applyProtection="1">
      <alignment vertical="center"/>
      <protection locked="0"/>
    </xf>
    <xf numFmtId="0" fontId="14" fillId="4" borderId="0" xfId="7" applyFont="1" applyFill="1" applyProtection="1">
      <protection locked="0"/>
    </xf>
    <xf numFmtId="0" fontId="14" fillId="5" borderId="2" xfId="0" applyFont="1" applyFill="1" applyBorder="1" applyProtection="1">
      <protection locked="0"/>
    </xf>
    <xf numFmtId="0" fontId="14" fillId="4" borderId="0" xfId="0" applyFont="1" applyFill="1" applyProtection="1">
      <protection locked="0"/>
    </xf>
    <xf numFmtId="0" fontId="14" fillId="4" borderId="0" xfId="0" applyFont="1" applyFill="1" applyBorder="1" applyAlignment="1" applyProtection="1">
      <alignment vertical="center"/>
      <protection locked="0"/>
    </xf>
    <xf numFmtId="0" fontId="3" fillId="0" borderId="0" xfId="0" applyFont="1" applyFill="1" applyProtection="1">
      <protection locked="0"/>
    </xf>
    <xf numFmtId="41" fontId="3" fillId="0" borderId="0" xfId="0" applyNumberFormat="1" applyFont="1" applyFill="1" applyProtection="1">
      <protection locked="0"/>
    </xf>
    <xf numFmtId="0" fontId="0" fillId="0" borderId="0" xfId="0" applyFont="1" applyProtection="1">
      <protection locked="0"/>
    </xf>
    <xf numFmtId="0" fontId="0" fillId="0" borderId="0" xfId="0" applyFont="1" applyFill="1" applyBorder="1" applyProtection="1">
      <protection locked="0"/>
    </xf>
    <xf numFmtId="0" fontId="0" fillId="0" borderId="0" xfId="0" applyFont="1" applyFill="1" applyProtection="1">
      <protection locked="0"/>
    </xf>
    <xf numFmtId="164" fontId="0" fillId="0" borderId="0" xfId="1" applyNumberFormat="1" applyFont="1" applyProtection="1">
      <protection locked="0"/>
    </xf>
    <xf numFmtId="164" fontId="0" fillId="0" borderId="0" xfId="1" applyNumberFormat="1" applyFont="1" applyFill="1" applyProtection="1">
      <protection locked="0"/>
    </xf>
    <xf numFmtId="0" fontId="30" fillId="0" borderId="0" xfId="0" applyFont="1" applyFill="1" applyProtection="1">
      <protection locked="0"/>
    </xf>
    <xf numFmtId="0" fontId="31" fillId="0" borderId="0" xfId="0" applyFont="1" applyFill="1" applyProtection="1">
      <protection locked="0"/>
    </xf>
    <xf numFmtId="0" fontId="29" fillId="0" borderId="0" xfId="0" applyFont="1" applyFill="1" applyProtection="1">
      <protection locked="0"/>
    </xf>
    <xf numFmtId="0" fontId="28" fillId="0" borderId="0" xfId="0" applyFont="1" applyFill="1" applyProtection="1">
      <protection locked="0"/>
    </xf>
    <xf numFmtId="0" fontId="32" fillId="0" borderId="0" xfId="0" applyFont="1" applyFill="1" applyProtection="1">
      <protection locked="0"/>
    </xf>
    <xf numFmtId="164" fontId="0" fillId="0" borderId="0" xfId="0" applyNumberFormat="1" applyFont="1" applyFill="1" applyProtection="1">
      <protection locked="0"/>
    </xf>
    <xf numFmtId="0" fontId="9" fillId="0" borderId="0" xfId="0" applyFont="1" applyProtection="1">
      <protection locked="0"/>
    </xf>
    <xf numFmtId="0" fontId="14" fillId="5" borderId="12" xfId="0" applyFont="1" applyFill="1" applyBorder="1" applyAlignment="1" applyProtection="1">
      <alignment horizontal="left" vertical="center"/>
      <protection locked="0"/>
    </xf>
    <xf numFmtId="0" fontId="0" fillId="4" borderId="0" xfId="0" applyFill="1" applyProtection="1">
      <protection locked="0"/>
    </xf>
    <xf numFmtId="0" fontId="3" fillId="4" borderId="0" xfId="0" applyFont="1" applyFill="1" applyProtection="1">
      <protection locked="0"/>
    </xf>
    <xf numFmtId="0" fontId="3" fillId="4" borderId="0" xfId="0" applyFont="1" applyFill="1" applyAlignment="1" applyProtection="1">
      <alignment horizontal="right"/>
      <protection locked="0"/>
    </xf>
    <xf numFmtId="14" fontId="0" fillId="4" borderId="0" xfId="0" applyNumberFormat="1" applyFont="1" applyFill="1" applyProtection="1">
      <protection locked="0"/>
    </xf>
    <xf numFmtId="0" fontId="0" fillId="4" borderId="0" xfId="0" applyFont="1" applyFill="1" applyProtection="1">
      <protection locked="0"/>
    </xf>
    <xf numFmtId="0" fontId="1" fillId="5" borderId="1" xfId="0" applyFont="1" applyFill="1" applyBorder="1" applyProtection="1">
      <protection locked="0"/>
    </xf>
    <xf numFmtId="0" fontId="15" fillId="5" borderId="1" xfId="7" applyFont="1" applyFill="1" applyBorder="1" applyProtection="1">
      <protection locked="0"/>
    </xf>
    <xf numFmtId="0" fontId="14" fillId="5" borderId="1" xfId="0" applyFont="1" applyFill="1" applyBorder="1" applyAlignment="1" applyProtection="1">
      <alignment vertical="center"/>
      <protection locked="0"/>
    </xf>
    <xf numFmtId="0" fontId="33" fillId="4" borderId="0" xfId="0" applyFont="1" applyFill="1" applyAlignment="1" applyProtection="1">
      <protection locked="0"/>
    </xf>
    <xf numFmtId="0" fontId="15" fillId="4" borderId="0" xfId="7" applyFont="1" applyFill="1" applyProtection="1">
      <protection locked="0"/>
    </xf>
    <xf numFmtId="0" fontId="11" fillId="4" borderId="0" xfId="0" applyFont="1" applyFill="1" applyProtection="1">
      <protection locked="0"/>
    </xf>
    <xf numFmtId="164" fontId="27" fillId="5" borderId="2" xfId="1" applyNumberFormat="1" applyFont="1" applyFill="1" applyBorder="1" applyProtection="1">
      <protection locked="0"/>
    </xf>
    <xf numFmtId="164" fontId="27" fillId="5" borderId="1" xfId="1" applyNumberFormat="1" applyFont="1" applyFill="1" applyBorder="1" applyProtection="1">
      <protection locked="0"/>
    </xf>
    <xf numFmtId="164" fontId="27" fillId="5" borderId="3" xfId="1" applyNumberFormat="1" applyFont="1" applyFill="1" applyBorder="1" applyProtection="1">
      <protection locked="0"/>
    </xf>
    <xf numFmtId="164" fontId="1" fillId="5" borderId="2" xfId="1" applyNumberFormat="1" applyFont="1" applyFill="1" applyBorder="1" applyProtection="1">
      <protection locked="0"/>
    </xf>
    <xf numFmtId="164" fontId="1" fillId="5" borderId="1" xfId="1" applyNumberFormat="1" applyFont="1" applyFill="1" applyBorder="1" applyProtection="1">
      <protection locked="0"/>
    </xf>
    <xf numFmtId="0" fontId="28" fillId="4" borderId="0" xfId="0" applyFont="1" applyFill="1" applyAlignment="1" applyProtection="1">
      <alignment horizontal="left"/>
      <protection locked="0"/>
    </xf>
    <xf numFmtId="0" fontId="28" fillId="4" borderId="0" xfId="0" applyFont="1" applyFill="1" applyProtection="1">
      <protection locked="0"/>
    </xf>
    <xf numFmtId="164" fontId="1" fillId="4" borderId="11" xfId="1" applyNumberFormat="1" applyFont="1" applyFill="1" applyBorder="1" applyProtection="1"/>
    <xf numFmtId="164" fontId="1" fillId="4" borderId="20" xfId="1" applyNumberFormat="1" applyFont="1" applyFill="1" applyBorder="1" applyProtection="1"/>
    <xf numFmtId="164" fontId="27" fillId="4" borderId="20" xfId="1" applyNumberFormat="1" applyFont="1" applyFill="1" applyBorder="1" applyProtection="1"/>
    <xf numFmtId="164" fontId="27" fillId="4" borderId="20" xfId="1" applyNumberFormat="1" applyFont="1" applyFill="1" applyBorder="1" applyAlignment="1" applyProtection="1"/>
    <xf numFmtId="164" fontId="3" fillId="4" borderId="16" xfId="1" applyNumberFormat="1" applyFont="1" applyFill="1" applyBorder="1" applyProtection="1"/>
    <xf numFmtId="0" fontId="3" fillId="5" borderId="0" xfId="0" applyFont="1" applyFill="1" applyAlignment="1" applyProtection="1">
      <alignment horizontal="left"/>
      <protection locked="0"/>
    </xf>
    <xf numFmtId="0" fontId="0" fillId="4" borderId="0" xfId="0" applyFill="1" applyBorder="1" applyProtection="1">
      <protection locked="0"/>
    </xf>
    <xf numFmtId="0" fontId="0" fillId="4" borderId="0" xfId="0" applyFont="1" applyFill="1" applyBorder="1" applyProtection="1">
      <protection locked="0"/>
    </xf>
    <xf numFmtId="0" fontId="3" fillId="4" borderId="0" xfId="0" applyFont="1" applyFill="1" applyAlignment="1" applyProtection="1">
      <protection locked="0"/>
    </xf>
    <xf numFmtId="41" fontId="3" fillId="4" borderId="0" xfId="0" applyNumberFormat="1" applyFont="1" applyFill="1" applyAlignment="1" applyProtection="1">
      <protection locked="0"/>
    </xf>
    <xf numFmtId="0" fontId="12" fillId="4" borderId="0" xfId="0" applyFont="1" applyFill="1" applyAlignment="1" applyProtection="1">
      <protection locked="0"/>
    </xf>
    <xf numFmtId="164" fontId="3" fillId="4" borderId="0" xfId="1" applyNumberFormat="1" applyFont="1" applyFill="1" applyBorder="1" applyAlignment="1" applyProtection="1">
      <protection locked="0"/>
    </xf>
    <xf numFmtId="164" fontId="12" fillId="4" borderId="0" xfId="1" applyNumberFormat="1" applyFont="1" applyFill="1" applyBorder="1" applyAlignment="1" applyProtection="1">
      <protection locked="0"/>
    </xf>
    <xf numFmtId="0" fontId="0" fillId="0" borderId="0" xfId="0" applyBorder="1" applyProtection="1">
      <protection locked="0"/>
    </xf>
    <xf numFmtId="0" fontId="0" fillId="11" borderId="0" xfId="0" applyFill="1"/>
    <xf numFmtId="0" fontId="0" fillId="11" borderId="0" xfId="0" applyFill="1" applyAlignment="1">
      <alignment vertical="center" wrapText="1"/>
    </xf>
    <xf numFmtId="0" fontId="0" fillId="0" borderId="0" xfId="0" applyFill="1" applyBorder="1"/>
    <xf numFmtId="0" fontId="0" fillId="0" borderId="0" xfId="0" applyFill="1" applyBorder="1" applyAlignment="1">
      <alignment horizontal="center"/>
    </xf>
    <xf numFmtId="0" fontId="43" fillId="0" borderId="0" xfId="0" applyFont="1" applyAlignment="1">
      <alignment horizontal="center"/>
    </xf>
    <xf numFmtId="0" fontId="43" fillId="0" borderId="0" xfId="0" applyFont="1" applyFill="1" applyBorder="1" applyAlignment="1">
      <alignment horizontal="center"/>
    </xf>
    <xf numFmtId="0" fontId="44" fillId="5" borderId="0" xfId="0" applyFont="1" applyFill="1" applyAlignment="1">
      <alignment horizontal="center"/>
    </xf>
    <xf numFmtId="0" fontId="42" fillId="0" borderId="2" xfId="0" applyFont="1" applyBorder="1" applyAlignment="1">
      <alignment horizontal="center" wrapText="1"/>
    </xf>
    <xf numFmtId="0" fontId="42" fillId="0" borderId="0" xfId="0" applyFont="1" applyFill="1" applyBorder="1" applyAlignment="1">
      <alignment wrapText="1"/>
    </xf>
    <xf numFmtId="43" fontId="0" fillId="0" borderId="0" xfId="1" applyFont="1"/>
    <xf numFmtId="43" fontId="0" fillId="0" borderId="0" xfId="1" applyFont="1" applyAlignment="1">
      <alignment wrapText="1"/>
    </xf>
    <xf numFmtId="43" fontId="0" fillId="0" borderId="0" xfId="1" applyFont="1" applyFill="1"/>
    <xf numFmtId="43" fontId="0" fillId="0" borderId="0" xfId="1" applyFont="1" applyBorder="1"/>
    <xf numFmtId="0" fontId="3" fillId="0" borderId="0" xfId="0" applyFont="1" applyFill="1" applyBorder="1" applyAlignment="1" applyProtection="1">
      <alignment horizontal="center"/>
      <protection locked="0"/>
    </xf>
    <xf numFmtId="0" fontId="0" fillId="0" borderId="0" xfId="0" applyFill="1" applyBorder="1" applyProtection="1">
      <protection locked="0"/>
    </xf>
    <xf numFmtId="0" fontId="5" fillId="0" borderId="13" xfId="0" applyFont="1" applyFill="1" applyBorder="1" applyAlignment="1" applyProtection="1">
      <alignment horizontal="center"/>
      <protection locked="0"/>
    </xf>
    <xf numFmtId="0" fontId="24" fillId="0" borderId="0" xfId="0" applyFont="1" applyFill="1" applyAlignment="1" applyProtection="1">
      <alignment horizontal="center"/>
      <protection locked="0"/>
    </xf>
    <xf numFmtId="0" fontId="7" fillId="0" borderId="14" xfId="0" applyFont="1" applyFill="1" applyBorder="1" applyAlignment="1" applyProtection="1">
      <alignment horizontal="center"/>
      <protection locked="0"/>
    </xf>
    <xf numFmtId="0" fontId="3" fillId="0" borderId="0" xfId="0" applyFont="1" applyFill="1" applyAlignment="1" applyProtection="1">
      <alignment horizontal="center"/>
      <protection locked="0"/>
    </xf>
    <xf numFmtId="0" fontId="0" fillId="0" borderId="14" xfId="0" applyFill="1" applyBorder="1" applyProtection="1">
      <protection locked="0"/>
    </xf>
    <xf numFmtId="43" fontId="27" fillId="0" borderId="24" xfId="1" applyNumberFormat="1" applyFont="1" applyFill="1" applyBorder="1" applyProtection="1"/>
    <xf numFmtId="164" fontId="27" fillId="0" borderId="0" xfId="1" applyNumberFormat="1" applyFont="1" applyFill="1" applyBorder="1" applyProtection="1"/>
    <xf numFmtId="164" fontId="27" fillId="0" borderId="24" xfId="1" applyNumberFormat="1" applyFont="1" applyFill="1" applyBorder="1" applyProtection="1"/>
    <xf numFmtId="164" fontId="3" fillId="0" borderId="14" xfId="1" applyNumberFormat="1" applyFont="1" applyFill="1" applyBorder="1" applyProtection="1"/>
    <xf numFmtId="0" fontId="0" fillId="0" borderId="0" xfId="0" applyFont="1" applyFill="1" applyAlignment="1" applyProtection="1">
      <alignment horizontal="left"/>
      <protection locked="0"/>
    </xf>
    <xf numFmtId="43" fontId="27" fillId="0" borderId="33" xfId="1" applyNumberFormat="1" applyFont="1" applyFill="1" applyBorder="1" applyProtection="1"/>
    <xf numFmtId="164" fontId="27" fillId="0" borderId="15" xfId="1" applyNumberFormat="1" applyFont="1" applyFill="1" applyBorder="1" applyProtection="1"/>
    <xf numFmtId="164" fontId="3" fillId="0" borderId="23" xfId="1" applyNumberFormat="1" applyFont="1" applyFill="1" applyBorder="1" applyProtection="1"/>
    <xf numFmtId="164" fontId="27" fillId="0" borderId="26" xfId="1" applyNumberFormat="1" applyFont="1" applyFill="1" applyBorder="1" applyProtection="1"/>
    <xf numFmtId="164" fontId="27" fillId="0" borderId="12" xfId="1" applyNumberFormat="1" applyFont="1" applyFill="1" applyBorder="1" applyProtection="1"/>
    <xf numFmtId="164" fontId="3" fillId="0" borderId="26" xfId="1" applyNumberFormat="1" applyFont="1" applyFill="1" applyBorder="1" applyProtection="1"/>
    <xf numFmtId="41" fontId="3" fillId="0" borderId="0" xfId="0" applyNumberFormat="1" applyFont="1" applyFill="1" applyAlignment="1" applyProtection="1">
      <alignment horizontal="left"/>
      <protection locked="0"/>
    </xf>
    <xf numFmtId="164" fontId="1" fillId="0" borderId="0" xfId="1" applyNumberFormat="1" applyFont="1" applyFill="1" applyAlignment="1" applyProtection="1">
      <alignment horizontal="right"/>
      <protection locked="0"/>
    </xf>
    <xf numFmtId="164" fontId="27" fillId="0" borderId="0" xfId="1" applyNumberFormat="1" applyFont="1" applyFill="1" applyBorder="1" applyProtection="1">
      <protection locked="0"/>
    </xf>
    <xf numFmtId="164" fontId="3" fillId="0" borderId="16" xfId="1" applyNumberFormat="1" applyFont="1" applyFill="1" applyBorder="1" applyProtection="1"/>
    <xf numFmtId="41" fontId="3" fillId="0" borderId="29" xfId="0" applyNumberFormat="1" applyFont="1" applyFill="1" applyBorder="1" applyAlignment="1" applyProtection="1">
      <alignment horizontal="left" indent="1"/>
      <protection locked="0"/>
    </xf>
    <xf numFmtId="164" fontId="27" fillId="0" borderId="0" xfId="1" applyNumberFormat="1" applyFont="1" applyFill="1" applyProtection="1">
      <protection locked="0"/>
    </xf>
    <xf numFmtId="41" fontId="0" fillId="0" borderId="0" xfId="0" applyNumberFormat="1" applyFont="1" applyFill="1" applyProtection="1">
      <protection locked="0"/>
    </xf>
    <xf numFmtId="164" fontId="27" fillId="0" borderId="29" xfId="1" applyNumberFormat="1" applyFont="1" applyFill="1" applyBorder="1" applyProtection="1">
      <protection locked="0"/>
    </xf>
    <xf numFmtId="41" fontId="0" fillId="0" borderId="12" xfId="0" applyNumberFormat="1" applyFont="1" applyFill="1" applyBorder="1" applyProtection="1">
      <protection locked="0"/>
    </xf>
    <xf numFmtId="164" fontId="3" fillId="0" borderId="0" xfId="1" applyNumberFormat="1" applyFont="1" applyFill="1" applyBorder="1" applyAlignment="1" applyProtection="1">
      <alignment horizontal="center"/>
      <protection locked="0"/>
    </xf>
    <xf numFmtId="41" fontId="3" fillId="0" borderId="0" xfId="0" applyNumberFormat="1" applyFont="1" applyFill="1" applyBorder="1" applyAlignment="1" applyProtection="1">
      <protection locked="0"/>
    </xf>
    <xf numFmtId="164" fontId="3" fillId="0" borderId="36" xfId="1" applyNumberFormat="1" applyFont="1" applyFill="1" applyBorder="1" applyProtection="1"/>
    <xf numFmtId="164" fontId="36" fillId="0" borderId="0" xfId="1" applyNumberFormat="1" applyFont="1" applyFill="1" applyProtection="1"/>
    <xf numFmtId="0" fontId="0" fillId="0" borderId="0" xfId="0" applyFont="1" applyFill="1" applyBorder="1" applyAlignment="1" applyProtection="1">
      <alignment horizontal="left"/>
      <protection locked="0"/>
    </xf>
    <xf numFmtId="0" fontId="14" fillId="0" borderId="0" xfId="0" applyFont="1" applyFill="1" applyAlignment="1" applyProtection="1">
      <alignment vertical="center"/>
      <protection locked="0"/>
    </xf>
    <xf numFmtId="0" fontId="5" fillId="0" borderId="0" xfId="0" applyFont="1" applyFill="1" applyAlignment="1" applyProtection="1">
      <alignment horizontal="center"/>
      <protection locked="0"/>
    </xf>
    <xf numFmtId="0" fontId="15" fillId="0" borderId="0" xfId="0" applyFont="1" applyFill="1" applyAlignment="1" applyProtection="1">
      <alignment horizontal="left"/>
      <protection locked="0"/>
    </xf>
    <xf numFmtId="164" fontId="3" fillId="4" borderId="0" xfId="1" applyNumberFormat="1" applyFont="1" applyFill="1" applyBorder="1" applyProtection="1">
      <protection locked="0"/>
    </xf>
    <xf numFmtId="164" fontId="1" fillId="0" borderId="0" xfId="1" applyNumberFormat="1" applyFont="1" applyFill="1" applyBorder="1" applyProtection="1">
      <protection locked="0"/>
    </xf>
    <xf numFmtId="164" fontId="3" fillId="0" borderId="24" xfId="1" applyNumberFormat="1" applyFont="1" applyFill="1" applyBorder="1" applyProtection="1">
      <protection locked="0"/>
    </xf>
    <xf numFmtId="164" fontId="3" fillId="0" borderId="24" xfId="1" applyNumberFormat="1" applyFont="1" applyFill="1" applyBorder="1" applyProtection="1"/>
    <xf numFmtId="164" fontId="16" fillId="4" borderId="0" xfId="1" applyNumberFormat="1" applyFont="1" applyFill="1" applyAlignment="1" applyProtection="1">
      <protection locked="0"/>
    </xf>
    <xf numFmtId="164" fontId="1" fillId="0" borderId="21" xfId="1" applyNumberFormat="1" applyFont="1" applyFill="1" applyBorder="1" applyProtection="1"/>
    <xf numFmtId="0" fontId="1" fillId="0" borderId="2" xfId="0" applyFont="1" applyFill="1" applyBorder="1" applyAlignment="1" applyProtection="1">
      <alignment horizontal="left"/>
      <protection locked="0"/>
    </xf>
    <xf numFmtId="0" fontId="12" fillId="4" borderId="0" xfId="0" applyFont="1" applyFill="1" applyAlignment="1" applyProtection="1">
      <alignment horizontal="right"/>
      <protection locked="0"/>
    </xf>
    <xf numFmtId="41" fontId="3" fillId="4" borderId="0" xfId="0" applyNumberFormat="1" applyFont="1" applyFill="1" applyAlignment="1" applyProtection="1">
      <alignment horizontal="right"/>
      <protection locked="0"/>
    </xf>
    <xf numFmtId="14" fontId="3" fillId="5" borderId="0" xfId="0" applyNumberFormat="1" applyFont="1" applyFill="1" applyProtection="1">
      <protection locked="0"/>
    </xf>
    <xf numFmtId="10" fontId="34" fillId="9" borderId="0" xfId="8" applyNumberFormat="1" applyFont="1" applyFill="1" applyAlignment="1" applyProtection="1">
      <alignment horizontal="center"/>
      <protection locked="0"/>
    </xf>
    <xf numFmtId="0" fontId="3" fillId="4" borderId="30" xfId="0" applyFont="1" applyFill="1" applyBorder="1" applyAlignment="1" applyProtection="1">
      <alignment horizontal="center" vertical="center"/>
      <protection locked="0"/>
    </xf>
    <xf numFmtId="10" fontId="14" fillId="3" borderId="0" xfId="7" applyNumberFormat="1" applyFont="1" applyFill="1" applyProtection="1">
      <protection locked="0"/>
    </xf>
    <xf numFmtId="0" fontId="14" fillId="3" borderId="0" xfId="7" applyFont="1" applyFill="1" applyBorder="1" applyAlignment="1" applyProtection="1">
      <alignment vertical="center"/>
      <protection locked="0"/>
    </xf>
    <xf numFmtId="10" fontId="14" fillId="3" borderId="0" xfId="0" applyNumberFormat="1" applyFont="1" applyFill="1" applyBorder="1" applyProtection="1">
      <protection locked="0"/>
    </xf>
    <xf numFmtId="164" fontId="3" fillId="4" borderId="7" xfId="1" applyNumberFormat="1" applyFont="1" applyFill="1" applyBorder="1" applyAlignment="1" applyProtection="1">
      <protection locked="0"/>
    </xf>
    <xf numFmtId="164" fontId="12" fillId="4" borderId="24" xfId="1" applyNumberFormat="1" applyFont="1" applyFill="1" applyBorder="1" applyAlignment="1" applyProtection="1">
      <protection locked="0"/>
    </xf>
    <xf numFmtId="0" fontId="32" fillId="4" borderId="0" xfId="0" applyFont="1" applyFill="1" applyBorder="1" applyAlignment="1" applyProtection="1">
      <protection locked="0"/>
    </xf>
    <xf numFmtId="0" fontId="33" fillId="5" borderId="39" xfId="0" applyFont="1" applyFill="1" applyBorder="1" applyAlignment="1" applyProtection="1">
      <alignment horizontal="center" vertical="center"/>
      <protection locked="0"/>
    </xf>
    <xf numFmtId="0" fontId="33" fillId="5" borderId="40" xfId="0" applyFont="1" applyFill="1" applyBorder="1" applyAlignment="1" applyProtection="1">
      <alignment horizontal="center" vertical="center"/>
      <protection locked="0"/>
    </xf>
    <xf numFmtId="41" fontId="0" fillId="0" borderId="0" xfId="0" applyNumberFormat="1" applyFill="1" applyProtection="1">
      <protection locked="0"/>
    </xf>
    <xf numFmtId="0" fontId="3" fillId="5" borderId="25" xfId="0" applyFont="1" applyFill="1" applyBorder="1" applyAlignment="1" applyProtection="1">
      <alignment horizontal="center" vertical="center"/>
      <protection locked="0"/>
    </xf>
    <xf numFmtId="0" fontId="33" fillId="5" borderId="25" xfId="0" applyFont="1" applyFill="1" applyBorder="1" applyAlignment="1" applyProtection="1">
      <alignment horizontal="center" vertical="center"/>
      <protection locked="0"/>
    </xf>
    <xf numFmtId="0" fontId="46" fillId="4" borderId="0" xfId="0" applyFont="1" applyFill="1" applyAlignment="1" applyProtection="1">
      <alignment horizontal="center"/>
      <protection locked="0"/>
    </xf>
    <xf numFmtId="0" fontId="0" fillId="0" borderId="0" xfId="0" applyFont="1" applyFill="1" applyAlignment="1" applyProtection="1">
      <protection locked="0"/>
    </xf>
    <xf numFmtId="0" fontId="18" fillId="13" borderId="0" xfId="7" applyFont="1" applyFill="1" applyAlignment="1" applyProtection="1">
      <alignment vertical="top"/>
      <protection locked="0"/>
    </xf>
    <xf numFmtId="0" fontId="0" fillId="13" borderId="0" xfId="0" applyFont="1" applyFill="1" applyAlignment="1" applyProtection="1">
      <alignment vertical="top"/>
      <protection locked="0"/>
    </xf>
    <xf numFmtId="0" fontId="3" fillId="13" borderId="27" xfId="0" applyFont="1" applyFill="1" applyBorder="1" applyProtection="1">
      <protection locked="0"/>
    </xf>
    <xf numFmtId="0" fontId="0" fillId="0" borderId="27" xfId="0" applyBorder="1" applyProtection="1">
      <protection locked="0"/>
    </xf>
    <xf numFmtId="0" fontId="3" fillId="0" borderId="27" xfId="0" applyFont="1" applyBorder="1" applyProtection="1">
      <protection locked="0"/>
    </xf>
    <xf numFmtId="0" fontId="5" fillId="0" borderId="27" xfId="0" applyFont="1" applyBorder="1" applyProtection="1">
      <protection locked="0"/>
    </xf>
    <xf numFmtId="0" fontId="47" fillId="14" borderId="27" xfId="0" applyFont="1" applyFill="1" applyBorder="1" applyProtection="1">
      <protection locked="0"/>
    </xf>
    <xf numFmtId="0" fontId="1" fillId="14" borderId="27" xfId="0" applyFont="1" applyFill="1" applyBorder="1" applyProtection="1">
      <protection locked="0"/>
    </xf>
    <xf numFmtId="0" fontId="3" fillId="13" borderId="32" xfId="0" applyFont="1" applyFill="1" applyBorder="1" applyProtection="1">
      <protection locked="0"/>
    </xf>
    <xf numFmtId="0" fontId="1" fillId="13" borderId="22" xfId="0" applyFont="1" applyFill="1" applyBorder="1" applyProtection="1">
      <protection locked="0"/>
    </xf>
    <xf numFmtId="0" fontId="0" fillId="0" borderId="22" xfId="0" applyBorder="1" applyProtection="1">
      <protection locked="0"/>
    </xf>
    <xf numFmtId="0" fontId="0" fillId="0" borderId="28" xfId="0" applyBorder="1" applyProtection="1">
      <protection locked="0"/>
    </xf>
    <xf numFmtId="0" fontId="0" fillId="0" borderId="24" xfId="0" applyBorder="1" applyProtection="1">
      <protection locked="0"/>
    </xf>
    <xf numFmtId="0" fontId="0" fillId="13" borderId="0" xfId="0" applyFill="1" applyBorder="1" applyProtection="1">
      <protection locked="0"/>
    </xf>
    <xf numFmtId="0" fontId="0" fillId="14" borderId="0" xfId="0" applyFill="1" applyBorder="1" applyProtection="1">
      <protection locked="0"/>
    </xf>
    <xf numFmtId="42" fontId="0" fillId="14" borderId="0" xfId="0" applyNumberFormat="1" applyFill="1" applyBorder="1" applyProtection="1">
      <protection locked="0"/>
    </xf>
    <xf numFmtId="0" fontId="1" fillId="14" borderId="0" xfId="0" applyFont="1" applyFill="1" applyBorder="1" applyProtection="1">
      <protection locked="0"/>
    </xf>
    <xf numFmtId="0" fontId="3" fillId="14" borderId="17" xfId="0" applyFont="1" applyFill="1" applyBorder="1" applyProtection="1">
      <protection locked="0"/>
    </xf>
    <xf numFmtId="42" fontId="3" fillId="14" borderId="12" xfId="0" applyNumberFormat="1" applyFont="1" applyFill="1" applyBorder="1" applyProtection="1">
      <protection locked="0"/>
    </xf>
    <xf numFmtId="0" fontId="1" fillId="14" borderId="12" xfId="0" applyFont="1" applyFill="1" applyBorder="1" applyProtection="1">
      <protection locked="0"/>
    </xf>
    <xf numFmtId="0" fontId="0" fillId="14" borderId="12" xfId="0" applyFill="1" applyBorder="1" applyProtection="1">
      <protection locked="0"/>
    </xf>
    <xf numFmtId="0" fontId="0" fillId="0" borderId="12" xfId="0" applyBorder="1" applyProtection="1">
      <protection locked="0"/>
    </xf>
    <xf numFmtId="0" fontId="0" fillId="0" borderId="26" xfId="0" applyBorder="1" applyProtection="1">
      <protection locked="0"/>
    </xf>
    <xf numFmtId="0" fontId="46" fillId="3" borderId="0" xfId="0" applyFont="1" applyFill="1" applyAlignment="1" applyProtection="1">
      <alignment horizontal="center"/>
      <protection locked="0"/>
    </xf>
    <xf numFmtId="0" fontId="3" fillId="4" borderId="0" xfId="0" applyFont="1" applyFill="1" applyAlignment="1" applyProtection="1">
      <alignment horizontal="right"/>
      <protection locked="0"/>
    </xf>
    <xf numFmtId="164" fontId="3" fillId="0" borderId="0" xfId="1" applyNumberFormat="1" applyFont="1" applyFill="1" applyBorder="1" applyAlignment="1" applyProtection="1"/>
    <xf numFmtId="0" fontId="3" fillId="0" borderId="0" xfId="0" applyFont="1" applyFill="1" applyAlignment="1" applyProtection="1">
      <alignment vertical="center"/>
      <protection locked="0"/>
    </xf>
    <xf numFmtId="164" fontId="3" fillId="10" borderId="20" xfId="1" applyNumberFormat="1" applyFont="1" applyFill="1" applyBorder="1" applyAlignment="1" applyProtection="1"/>
    <xf numFmtId="164" fontId="3" fillId="10" borderId="16" xfId="1" applyNumberFormat="1" applyFont="1" applyFill="1" applyBorder="1" applyAlignment="1" applyProtection="1"/>
    <xf numFmtId="164" fontId="3" fillId="10" borderId="11" xfId="1" applyNumberFormat="1" applyFont="1" applyFill="1" applyBorder="1" applyAlignment="1" applyProtection="1"/>
    <xf numFmtId="0" fontId="3" fillId="4" borderId="0" xfId="0" applyFont="1" applyFill="1" applyAlignment="1" applyProtection="1">
      <alignment horizontal="right"/>
      <protection locked="0"/>
    </xf>
    <xf numFmtId="0" fontId="35" fillId="9" borderId="0" xfId="7" applyFont="1" applyFill="1" applyAlignment="1" applyProtection="1">
      <alignment horizontal="center"/>
      <protection locked="0"/>
    </xf>
    <xf numFmtId="10" fontId="35" fillId="9" borderId="0" xfId="8" applyNumberFormat="1" applyFont="1" applyFill="1" applyAlignment="1" applyProtection="1">
      <alignment horizontal="center"/>
      <protection locked="0"/>
    </xf>
    <xf numFmtId="0" fontId="48" fillId="9" borderId="0" xfId="0" applyFont="1" applyFill="1" applyAlignment="1" applyProtection="1">
      <protection locked="0"/>
    </xf>
    <xf numFmtId="0" fontId="14" fillId="3" borderId="0" xfId="0" applyFont="1" applyFill="1" applyBorder="1" applyAlignment="1" applyProtection="1">
      <alignment horizontal="left" vertical="center"/>
      <protection locked="0"/>
    </xf>
    <xf numFmtId="164" fontId="17" fillId="5" borderId="19" xfId="1" applyNumberFormat="1" applyFont="1" applyFill="1" applyBorder="1" applyProtection="1">
      <protection locked="0"/>
    </xf>
    <xf numFmtId="164" fontId="17" fillId="5" borderId="10" xfId="1" applyNumberFormat="1" applyFont="1" applyFill="1" applyBorder="1" applyProtection="1">
      <protection locked="0"/>
    </xf>
    <xf numFmtId="164" fontId="17" fillId="5" borderId="38" xfId="1" applyNumberFormat="1" applyFont="1" applyFill="1" applyBorder="1" applyProtection="1">
      <protection locked="0"/>
    </xf>
    <xf numFmtId="0" fontId="1" fillId="0" borderId="1" xfId="0" applyFont="1" applyFill="1" applyBorder="1" applyAlignment="1" applyProtection="1">
      <alignment horizontal="left"/>
      <protection locked="0"/>
    </xf>
    <xf numFmtId="0" fontId="0" fillId="0" borderId="43" xfId="0" applyFont="1" applyFill="1" applyBorder="1" applyAlignment="1" applyProtection="1">
      <alignment horizontal="left"/>
      <protection locked="0"/>
    </xf>
    <xf numFmtId="0" fontId="6" fillId="0" borderId="13" xfId="0" applyFont="1" applyFill="1" applyBorder="1" applyProtection="1">
      <protection locked="0"/>
    </xf>
    <xf numFmtId="0" fontId="1" fillId="0" borderId="14" xfId="0" applyFont="1" applyFill="1" applyBorder="1" applyAlignment="1" applyProtection="1">
      <alignment horizontal="left"/>
      <protection locked="0"/>
    </xf>
    <xf numFmtId="0" fontId="0" fillId="0" borderId="14" xfId="0" applyFont="1" applyFill="1" applyBorder="1" applyAlignment="1" applyProtection="1">
      <alignment horizontal="left"/>
      <protection locked="0"/>
    </xf>
    <xf numFmtId="41" fontId="3" fillId="0" borderId="14" xfId="0" applyNumberFormat="1" applyFont="1" applyFill="1" applyBorder="1" applyAlignment="1" applyProtection="1">
      <alignment horizontal="left"/>
      <protection locked="0"/>
    </xf>
    <xf numFmtId="41" fontId="3" fillId="0" borderId="21" xfId="0" applyNumberFormat="1" applyFont="1" applyFill="1" applyBorder="1" applyAlignment="1" applyProtection="1">
      <alignment horizontal="left"/>
      <protection locked="0"/>
    </xf>
    <xf numFmtId="0" fontId="3" fillId="0" borderId="14" xfId="0" applyFont="1" applyFill="1" applyBorder="1" applyProtection="1">
      <protection locked="0"/>
    </xf>
    <xf numFmtId="0" fontId="1" fillId="0" borderId="14" xfId="0" applyFont="1" applyFill="1" applyBorder="1" applyProtection="1">
      <protection locked="0"/>
    </xf>
    <xf numFmtId="164" fontId="3" fillId="0" borderId="4" xfId="1" applyNumberFormat="1" applyFont="1" applyFill="1" applyBorder="1" applyProtection="1"/>
    <xf numFmtId="0" fontId="21" fillId="0" borderId="14" xfId="0" applyFont="1" applyFill="1" applyBorder="1" applyAlignment="1" applyProtection="1">
      <alignment horizontal="left"/>
      <protection locked="0"/>
    </xf>
    <xf numFmtId="164" fontId="3" fillId="4" borderId="13" xfId="1" applyNumberFormat="1" applyFont="1" applyFill="1" applyBorder="1" applyProtection="1">
      <protection locked="0"/>
    </xf>
    <xf numFmtId="0" fontId="30" fillId="0" borderId="14" xfId="0" applyFont="1" applyFill="1" applyBorder="1" applyProtection="1">
      <protection locked="0"/>
    </xf>
    <xf numFmtId="0" fontId="31" fillId="0" borderId="14" xfId="0" applyFont="1" applyFill="1" applyBorder="1" applyProtection="1">
      <protection locked="0"/>
    </xf>
    <xf numFmtId="0" fontId="3" fillId="4" borderId="0" xfId="0" applyFont="1" applyFill="1" applyBorder="1" applyAlignment="1" applyProtection="1">
      <alignment horizontal="left"/>
      <protection locked="0"/>
    </xf>
    <xf numFmtId="164" fontId="1" fillId="4" borderId="0" xfId="1" applyNumberFormat="1" applyFont="1" applyFill="1" applyBorder="1" applyAlignment="1" applyProtection="1">
      <alignment horizontal="center"/>
      <protection locked="0"/>
    </xf>
    <xf numFmtId="164" fontId="3" fillId="4" borderId="0" xfId="1" applyNumberFormat="1" applyFont="1" applyFill="1" applyProtection="1">
      <protection locked="0"/>
    </xf>
    <xf numFmtId="164" fontId="27" fillId="4" borderId="0" xfId="1" applyNumberFormat="1" applyFont="1" applyFill="1" applyBorder="1" applyProtection="1">
      <protection locked="0"/>
    </xf>
    <xf numFmtId="41" fontId="0" fillId="4" borderId="0" xfId="0" applyNumberFormat="1" applyFont="1" applyFill="1" applyBorder="1" applyProtection="1">
      <protection locked="0"/>
    </xf>
    <xf numFmtId="164" fontId="3" fillId="4" borderId="0" xfId="1" applyNumberFormat="1" applyFont="1" applyFill="1" applyBorder="1" applyAlignment="1" applyProtection="1">
      <alignment horizontal="center"/>
      <protection locked="0"/>
    </xf>
    <xf numFmtId="164" fontId="17" fillId="4" borderId="0" xfId="1" applyNumberFormat="1" applyFont="1" applyFill="1" applyBorder="1" applyProtection="1">
      <protection locked="0"/>
    </xf>
    <xf numFmtId="164" fontId="3" fillId="4" borderId="14" xfId="1" applyNumberFormat="1" applyFont="1" applyFill="1" applyBorder="1" applyProtection="1"/>
    <xf numFmtId="164" fontId="3" fillId="0" borderId="44" xfId="1" applyNumberFormat="1" applyFont="1" applyFill="1" applyBorder="1" applyProtection="1"/>
    <xf numFmtId="164" fontId="1" fillId="4" borderId="0" xfId="1" applyNumberFormat="1" applyFont="1" applyFill="1" applyBorder="1" applyAlignment="1" applyProtection="1">
      <alignment horizontal="right"/>
      <protection locked="0"/>
    </xf>
    <xf numFmtId="41" fontId="0" fillId="0" borderId="12" xfId="0" applyNumberFormat="1" applyFont="1" applyFill="1" applyBorder="1" applyAlignment="1" applyProtection="1">
      <alignment horizontal="left"/>
      <protection locked="0"/>
    </xf>
    <xf numFmtId="164" fontId="27" fillId="0" borderId="12" xfId="1" applyNumberFormat="1" applyFont="1" applyFill="1" applyBorder="1" applyProtection="1">
      <protection locked="0"/>
    </xf>
    <xf numFmtId="164" fontId="1" fillId="0" borderId="12" xfId="1" applyNumberFormat="1" applyFont="1" applyFill="1" applyBorder="1" applyAlignment="1" applyProtection="1">
      <alignment horizontal="right"/>
      <protection locked="0"/>
    </xf>
    <xf numFmtId="164" fontId="3" fillId="0" borderId="12" xfId="1" applyNumberFormat="1" applyFont="1" applyFill="1" applyBorder="1" applyProtection="1">
      <protection locked="0"/>
    </xf>
    <xf numFmtId="0" fontId="3" fillId="0" borderId="12" xfId="0" applyFont="1" applyFill="1" applyBorder="1" applyProtection="1">
      <protection locked="0"/>
    </xf>
    <xf numFmtId="164" fontId="3" fillId="4" borderId="41" xfId="1" applyNumberFormat="1" applyFont="1" applyFill="1" applyBorder="1" applyProtection="1"/>
    <xf numFmtId="0" fontId="3" fillId="4" borderId="7" xfId="0" applyFont="1" applyFill="1" applyBorder="1" applyAlignment="1" applyProtection="1">
      <alignment horizontal="right"/>
      <protection locked="0"/>
    </xf>
    <xf numFmtId="164" fontId="3" fillId="4" borderId="24" xfId="1" applyNumberFormat="1" applyFont="1" applyFill="1" applyBorder="1" applyProtection="1"/>
    <xf numFmtId="0" fontId="0" fillId="0" borderId="12" xfId="0" applyFont="1" applyFill="1" applyBorder="1" applyProtection="1">
      <protection locked="0"/>
    </xf>
    <xf numFmtId="164" fontId="27" fillId="0" borderId="47" xfId="1" applyNumberFormat="1" applyFont="1" applyFill="1" applyBorder="1" applyProtection="1">
      <protection locked="0"/>
    </xf>
    <xf numFmtId="0" fontId="0" fillId="0" borderId="46" xfId="0" applyFont="1" applyFill="1" applyBorder="1" applyProtection="1">
      <protection locked="0"/>
    </xf>
    <xf numFmtId="164" fontId="27" fillId="0" borderId="16" xfId="1" applyNumberFormat="1" applyFont="1" applyFill="1" applyBorder="1" applyProtection="1"/>
    <xf numFmtId="0" fontId="1" fillId="4" borderId="0" xfId="0" applyFont="1" applyFill="1" applyBorder="1" applyProtection="1">
      <protection locked="0"/>
    </xf>
    <xf numFmtId="164" fontId="1" fillId="4" borderId="0" xfId="1" applyNumberFormat="1" applyFont="1" applyFill="1" applyBorder="1" applyProtection="1">
      <protection locked="0"/>
    </xf>
    <xf numFmtId="164" fontId="3" fillId="4" borderId="24" xfId="1" applyNumberFormat="1" applyFont="1" applyFill="1" applyBorder="1" applyProtection="1">
      <protection locked="0"/>
    </xf>
    <xf numFmtId="0" fontId="3" fillId="0" borderId="12" xfId="0" applyFont="1" applyFill="1" applyBorder="1" applyAlignment="1" applyProtection="1">
      <alignment horizontal="left"/>
      <protection locked="0"/>
    </xf>
    <xf numFmtId="0" fontId="1" fillId="0" borderId="12" xfId="0" applyFont="1" applyFill="1" applyBorder="1" applyAlignment="1" applyProtection="1">
      <alignment horizontal="left"/>
      <protection locked="0"/>
    </xf>
    <xf numFmtId="0" fontId="30" fillId="0" borderId="12" xfId="0" applyFont="1" applyFill="1" applyBorder="1" applyProtection="1">
      <protection locked="0"/>
    </xf>
    <xf numFmtId="164" fontId="3" fillId="0" borderId="12" xfId="1" applyNumberFormat="1" applyFont="1" applyFill="1" applyBorder="1" applyAlignment="1" applyProtection="1">
      <alignment horizontal="center"/>
      <protection locked="0"/>
    </xf>
    <xf numFmtId="0" fontId="3" fillId="4" borderId="0" xfId="0" applyFont="1" applyFill="1" applyBorder="1" applyAlignment="1" applyProtection="1">
      <alignment vertical="center"/>
      <protection locked="0"/>
    </xf>
    <xf numFmtId="9" fontId="0" fillId="5" borderId="41" xfId="0" applyNumberFormat="1" applyFont="1" applyFill="1" applyBorder="1" applyProtection="1">
      <protection locked="0"/>
    </xf>
    <xf numFmtId="9" fontId="0" fillId="5" borderId="41" xfId="0" applyNumberFormat="1" applyFill="1" applyBorder="1" applyProtection="1">
      <protection locked="0"/>
    </xf>
    <xf numFmtId="0" fontId="3" fillId="4" borderId="0" xfId="0" applyFont="1" applyFill="1" applyBorder="1" applyAlignment="1" applyProtection="1">
      <alignment horizontal="right"/>
      <protection locked="0"/>
    </xf>
    <xf numFmtId="0" fontId="0" fillId="4" borderId="2" xfId="0" applyFont="1" applyFill="1" applyBorder="1" applyProtection="1">
      <protection locked="0"/>
    </xf>
    <xf numFmtId="0" fontId="0" fillId="4" borderId="2" xfId="0" applyFill="1" applyBorder="1" applyProtection="1">
      <protection locked="0"/>
    </xf>
    <xf numFmtId="0" fontId="4" fillId="0" borderId="0" xfId="0" applyFont="1" applyFill="1" applyProtection="1">
      <protection locked="0"/>
    </xf>
    <xf numFmtId="0" fontId="2" fillId="0" borderId="0" xfId="0" applyFont="1" applyFill="1" applyProtection="1">
      <protection locked="0"/>
    </xf>
    <xf numFmtId="0" fontId="9" fillId="0" borderId="0" xfId="0" applyFont="1" applyFill="1" applyProtection="1">
      <protection locked="0"/>
    </xf>
    <xf numFmtId="0" fontId="1" fillId="0" borderId="0" xfId="0" applyFont="1" applyFill="1" applyBorder="1" applyAlignment="1" applyProtection="1">
      <alignment horizontal="left" indent="1"/>
      <protection locked="0"/>
    </xf>
    <xf numFmtId="0" fontId="3" fillId="0" borderId="12" xfId="0" applyFont="1" applyFill="1" applyBorder="1" applyAlignment="1" applyProtection="1">
      <alignment horizontal="left" indent="2"/>
      <protection locked="0"/>
    </xf>
    <xf numFmtId="0" fontId="1" fillId="0" borderId="0" xfId="0" applyFont="1" applyFill="1" applyAlignment="1" applyProtection="1">
      <alignment horizontal="left" indent="1"/>
      <protection locked="0"/>
    </xf>
    <xf numFmtId="164" fontId="27" fillId="5" borderId="41" xfId="1" applyNumberFormat="1" applyFont="1" applyFill="1" applyBorder="1" applyProtection="1">
      <protection locked="0"/>
    </xf>
    <xf numFmtId="164" fontId="5" fillId="4" borderId="26" xfId="1" applyNumberFormat="1" applyFont="1" applyFill="1" applyBorder="1" applyAlignment="1" applyProtection="1">
      <alignment horizontal="center"/>
      <protection locked="0"/>
    </xf>
    <xf numFmtId="164" fontId="5" fillId="4" borderId="0" xfId="1" applyNumberFormat="1" applyFont="1" applyFill="1" applyAlignment="1" applyProtection="1">
      <alignment horizontal="center"/>
      <protection locked="0"/>
    </xf>
    <xf numFmtId="41" fontId="3" fillId="4" borderId="0" xfId="0" applyNumberFormat="1" applyFont="1" applyFill="1" applyAlignment="1" applyProtection="1">
      <alignment horizontal="left"/>
      <protection locked="0"/>
    </xf>
    <xf numFmtId="0" fontId="12" fillId="4" borderId="0" xfId="0" applyFont="1" applyFill="1" applyAlignment="1" applyProtection="1">
      <alignment horizontal="left"/>
      <protection locked="0"/>
    </xf>
    <xf numFmtId="42" fontId="1" fillId="14" borderId="0" xfId="0" applyNumberFormat="1" applyFont="1" applyFill="1" applyBorder="1" applyProtection="1">
      <protection locked="0"/>
    </xf>
    <xf numFmtId="0" fontId="3" fillId="4" borderId="16" xfId="0" applyFont="1" applyFill="1" applyBorder="1" applyAlignment="1" applyProtection="1">
      <alignment horizontal="center" vertical="center"/>
      <protection locked="0"/>
    </xf>
    <xf numFmtId="0" fontId="26" fillId="10" borderId="48" xfId="0" applyFont="1" applyFill="1" applyBorder="1" applyAlignment="1" applyProtection="1">
      <alignment horizontal="center" vertical="center"/>
      <protection locked="0"/>
    </xf>
    <xf numFmtId="164" fontId="32" fillId="4" borderId="48" xfId="1" applyNumberFormat="1" applyFont="1" applyFill="1" applyBorder="1" applyAlignment="1" applyProtection="1">
      <alignment horizontal="center"/>
      <protection locked="0"/>
    </xf>
    <xf numFmtId="164" fontId="32" fillId="4" borderId="10" xfId="1" applyNumberFormat="1" applyFont="1" applyFill="1" applyBorder="1" applyAlignment="1" applyProtection="1">
      <alignment horizontal="center"/>
      <protection locked="0"/>
    </xf>
    <xf numFmtId="0" fontId="26" fillId="10" borderId="10" xfId="0" applyFont="1" applyFill="1" applyBorder="1" applyAlignment="1" applyProtection="1">
      <alignment horizontal="center" vertical="center"/>
      <protection locked="0"/>
    </xf>
    <xf numFmtId="164" fontId="17" fillId="5" borderId="18" xfId="1" applyNumberFormat="1" applyFont="1" applyFill="1" applyBorder="1" applyProtection="1">
      <protection locked="0"/>
    </xf>
    <xf numFmtId="164" fontId="17" fillId="7" borderId="19" xfId="1" applyNumberFormat="1" applyFont="1" applyFill="1" applyBorder="1" applyProtection="1">
      <protection locked="0"/>
    </xf>
    <xf numFmtId="164" fontId="17" fillId="0" borderId="10" xfId="1" applyNumberFormat="1" applyFont="1" applyFill="1" applyBorder="1" applyAlignment="1" applyProtection="1">
      <alignment horizontal="center"/>
    </xf>
    <xf numFmtId="164" fontId="17" fillId="0" borderId="11" xfId="1" applyNumberFormat="1" applyFont="1" applyFill="1" applyBorder="1" applyAlignment="1" applyProtection="1">
      <alignment horizontal="center"/>
    </xf>
    <xf numFmtId="164" fontId="3" fillId="0" borderId="38" xfId="1" applyNumberFormat="1" applyFont="1" applyFill="1" applyBorder="1" applyProtection="1"/>
    <xf numFmtId="164" fontId="0" fillId="0" borderId="2" xfId="1" applyNumberFormat="1" applyFont="1" applyBorder="1"/>
    <xf numFmtId="164" fontId="0" fillId="0" borderId="0" xfId="1" applyNumberFormat="1" applyFont="1"/>
    <xf numFmtId="164" fontId="0" fillId="11" borderId="0" xfId="1" applyNumberFormat="1" applyFont="1" applyFill="1"/>
    <xf numFmtId="164" fontId="0" fillId="0" borderId="0" xfId="1" applyNumberFormat="1" applyFont="1" applyFill="1" applyBorder="1"/>
    <xf numFmtId="164" fontId="0" fillId="0" borderId="0" xfId="1" applyNumberFormat="1" applyFont="1" applyFill="1"/>
    <xf numFmtId="164" fontId="0" fillId="4" borderId="0" xfId="1" applyNumberFormat="1" applyFont="1" applyFill="1"/>
    <xf numFmtId="164" fontId="0" fillId="4" borderId="0" xfId="1" applyNumberFormat="1" applyFont="1" applyFill="1" applyBorder="1"/>
    <xf numFmtId="164" fontId="0" fillId="4" borderId="2" xfId="1" applyNumberFormat="1" applyFont="1" applyFill="1" applyBorder="1"/>
    <xf numFmtId="164" fontId="0" fillId="0" borderId="0" xfId="1" applyNumberFormat="1" applyFont="1" applyBorder="1"/>
    <xf numFmtId="164" fontId="0" fillId="0" borderId="2" xfId="1" applyNumberFormat="1" applyFont="1" applyFill="1" applyBorder="1"/>
    <xf numFmtId="164" fontId="0" fillId="0" borderId="34" xfId="1" applyNumberFormat="1" applyFont="1" applyBorder="1"/>
    <xf numFmtId="164" fontId="36" fillId="7" borderId="19" xfId="1" applyNumberFormat="1" applyFont="1" applyFill="1" applyBorder="1" applyProtection="1">
      <protection locked="0"/>
    </xf>
    <xf numFmtId="9" fontId="3" fillId="6" borderId="0" xfId="0" applyNumberFormat="1" applyFont="1" applyFill="1" applyBorder="1" applyAlignment="1" applyProtection="1">
      <alignment horizontal="right"/>
      <protection locked="0"/>
    </xf>
    <xf numFmtId="0" fontId="1" fillId="0" borderId="43" xfId="0" applyFont="1" applyFill="1" applyBorder="1" applyAlignment="1" applyProtection="1">
      <alignment horizontal="left"/>
      <protection locked="0"/>
    </xf>
    <xf numFmtId="0" fontId="3" fillId="0" borderId="43" xfId="0" applyFont="1" applyFill="1" applyBorder="1" applyAlignment="1" applyProtection="1">
      <alignment horizontal="left" indent="1"/>
      <protection locked="0"/>
    </xf>
    <xf numFmtId="43" fontId="27" fillId="4" borderId="24" xfId="1" applyNumberFormat="1" applyFont="1" applyFill="1" applyBorder="1" applyProtection="1"/>
    <xf numFmtId="164" fontId="27" fillId="4" borderId="0" xfId="1" applyNumberFormat="1" applyFont="1" applyFill="1" applyBorder="1" applyProtection="1"/>
    <xf numFmtId="164" fontId="27" fillId="4" borderId="24" xfId="1" applyNumberFormat="1" applyFont="1" applyFill="1" applyBorder="1" applyProtection="1"/>
    <xf numFmtId="0" fontId="4" fillId="4" borderId="14" xfId="0" applyFont="1" applyFill="1" applyBorder="1" applyAlignment="1" applyProtection="1">
      <alignment horizontal="left"/>
      <protection locked="0"/>
    </xf>
    <xf numFmtId="0" fontId="3" fillId="4" borderId="43" xfId="0" applyFont="1" applyFill="1" applyBorder="1" applyAlignment="1" applyProtection="1">
      <alignment horizontal="left"/>
      <protection locked="0"/>
    </xf>
    <xf numFmtId="164" fontId="3" fillId="0" borderId="21" xfId="1" applyNumberFormat="1" applyFont="1" applyFill="1" applyBorder="1" applyProtection="1"/>
    <xf numFmtId="10" fontId="1" fillId="5" borderId="41" xfId="0" applyNumberFormat="1" applyFont="1" applyFill="1" applyBorder="1" applyProtection="1">
      <protection locked="0"/>
    </xf>
    <xf numFmtId="10" fontId="0" fillId="5" borderId="10" xfId="0" applyNumberFormat="1" applyFont="1" applyFill="1" applyBorder="1" applyProtection="1">
      <protection locked="0"/>
    </xf>
    <xf numFmtId="0" fontId="3" fillId="4" borderId="50" xfId="0" applyFont="1" applyFill="1" applyBorder="1" applyAlignment="1" applyProtection="1">
      <alignment horizontal="left"/>
      <protection locked="0"/>
    </xf>
    <xf numFmtId="0" fontId="23" fillId="4" borderId="52" xfId="0" applyFont="1" applyFill="1" applyBorder="1" applyAlignment="1" applyProtection="1">
      <alignment horizontal="left" vertical="center" wrapText="1"/>
      <protection locked="0"/>
    </xf>
    <xf numFmtId="0" fontId="22" fillId="4" borderId="53" xfId="0" applyFont="1" applyFill="1" applyBorder="1" applyAlignment="1" applyProtection="1">
      <alignment horizontal="left" vertical="center"/>
      <protection locked="0"/>
    </xf>
    <xf numFmtId="0" fontId="22" fillId="4" borderId="50" xfId="0" applyFont="1" applyFill="1" applyBorder="1" applyAlignment="1" applyProtection="1">
      <alignment horizontal="left" vertical="center" wrapText="1"/>
      <protection locked="0"/>
    </xf>
    <xf numFmtId="0" fontId="22" fillId="4" borderId="53" xfId="0" applyFont="1" applyFill="1" applyBorder="1" applyAlignment="1" applyProtection="1">
      <alignment horizontal="left" vertical="center" wrapText="1"/>
      <protection locked="0"/>
    </xf>
    <xf numFmtId="0" fontId="25" fillId="4" borderId="53" xfId="0" applyFont="1" applyFill="1" applyBorder="1" applyAlignment="1" applyProtection="1">
      <alignment horizontal="left" vertical="center"/>
      <protection locked="0"/>
    </xf>
    <xf numFmtId="0" fontId="25" fillId="4" borderId="50" xfId="0" applyFont="1" applyFill="1" applyBorder="1" applyAlignment="1" applyProtection="1">
      <alignment horizontal="left" vertical="center"/>
      <protection locked="0"/>
    </xf>
    <xf numFmtId="0" fontId="0" fillId="4" borderId="51" xfId="0" applyFill="1" applyBorder="1" applyAlignment="1" applyProtection="1">
      <alignment horizontal="left"/>
      <protection locked="0"/>
    </xf>
    <xf numFmtId="164" fontId="17" fillId="0" borderId="19" xfId="1" applyNumberFormat="1" applyFont="1" applyFill="1" applyBorder="1" applyProtection="1">
      <protection locked="0"/>
    </xf>
    <xf numFmtId="10" fontId="0" fillId="0" borderId="1" xfId="0" applyNumberFormat="1" applyFont="1" applyFill="1" applyBorder="1" applyProtection="1">
      <protection locked="0"/>
    </xf>
    <xf numFmtId="164" fontId="17" fillId="4" borderId="18" xfId="1" applyNumberFormat="1" applyFont="1" applyFill="1" applyBorder="1" applyProtection="1">
      <protection locked="0"/>
    </xf>
    <xf numFmtId="10" fontId="0" fillId="4" borderId="2" xfId="0" applyNumberFormat="1" applyFont="1" applyFill="1" applyBorder="1" applyProtection="1">
      <protection locked="0"/>
    </xf>
    <xf numFmtId="164" fontId="17" fillId="0" borderId="37" xfId="1" applyNumberFormat="1" applyFont="1" applyFill="1" applyBorder="1" applyProtection="1">
      <protection locked="0"/>
    </xf>
    <xf numFmtId="10" fontId="0" fillId="0" borderId="34" xfId="0" applyNumberFormat="1" applyFont="1" applyFill="1" applyBorder="1" applyProtection="1">
      <protection locked="0"/>
    </xf>
    <xf numFmtId="164" fontId="27" fillId="0" borderId="18" xfId="1" applyNumberFormat="1" applyFont="1" applyFill="1" applyBorder="1" applyProtection="1"/>
    <xf numFmtId="164" fontId="27" fillId="0" borderId="2" xfId="1" applyNumberFormat="1" applyFont="1" applyFill="1" applyBorder="1" applyProtection="1"/>
    <xf numFmtId="164" fontId="27" fillId="0" borderId="55" xfId="1" applyNumberFormat="1" applyFont="1" applyFill="1" applyBorder="1" applyProtection="1"/>
    <xf numFmtId="164" fontId="3" fillId="0" borderId="54" xfId="1" applyNumberFormat="1" applyFont="1" applyFill="1" applyBorder="1" applyProtection="1"/>
    <xf numFmtId="164" fontId="27" fillId="0" borderId="49" xfId="1" applyNumberFormat="1" applyFont="1" applyFill="1" applyBorder="1" applyProtection="1"/>
    <xf numFmtId="164" fontId="27" fillId="0" borderId="42" xfId="1" applyNumberFormat="1" applyFont="1" applyFill="1" applyBorder="1" applyProtection="1"/>
    <xf numFmtId="164" fontId="3" fillId="0" borderId="56" xfId="1" applyNumberFormat="1" applyFont="1" applyFill="1" applyBorder="1" applyProtection="1"/>
    <xf numFmtId="0" fontId="1" fillId="0" borderId="13" xfId="0" applyFont="1" applyFill="1" applyBorder="1" applyAlignment="1" applyProtection="1">
      <alignment horizontal="left"/>
      <protection locked="0"/>
    </xf>
    <xf numFmtId="0" fontId="1" fillId="0" borderId="54" xfId="0" applyFont="1" applyFill="1" applyBorder="1" applyAlignment="1" applyProtection="1">
      <alignment horizontal="left"/>
      <protection locked="0"/>
    </xf>
    <xf numFmtId="43" fontId="27" fillId="0" borderId="55" xfId="1" applyNumberFormat="1" applyFont="1" applyFill="1" applyBorder="1" applyProtection="1"/>
    <xf numFmtId="164" fontId="27" fillId="0" borderId="43" xfId="1" applyNumberFormat="1" applyFont="1" applyFill="1" applyBorder="1" applyProtection="1"/>
    <xf numFmtId="0" fontId="0" fillId="4" borderId="36" xfId="0" applyFill="1" applyBorder="1" applyAlignment="1" applyProtection="1">
      <alignment horizontal="left"/>
      <protection locked="0"/>
    </xf>
    <xf numFmtId="0" fontId="1" fillId="0" borderId="57" xfId="0" applyFont="1" applyFill="1" applyBorder="1" applyAlignment="1" applyProtection="1">
      <alignment horizontal="left"/>
      <protection locked="0"/>
    </xf>
    <xf numFmtId="43" fontId="27" fillId="0" borderId="58" xfId="1" applyNumberFormat="1" applyFont="1" applyFill="1" applyBorder="1" applyProtection="1"/>
    <xf numFmtId="164" fontId="27" fillId="0" borderId="3" xfId="1" applyNumberFormat="1" applyFont="1" applyFill="1" applyBorder="1" applyProtection="1"/>
    <xf numFmtId="0" fontId="3" fillId="0" borderId="59" xfId="0" applyFont="1" applyFill="1" applyBorder="1" applyAlignment="1" applyProtection="1">
      <alignment horizontal="left" indent="1"/>
      <protection locked="0"/>
    </xf>
    <xf numFmtId="41" fontId="3" fillId="0" borderId="35" xfId="0" applyNumberFormat="1" applyFont="1" applyFill="1" applyBorder="1" applyAlignment="1" applyProtection="1">
      <alignment horizontal="left"/>
      <protection locked="0"/>
    </xf>
    <xf numFmtId="43" fontId="27" fillId="0" borderId="60" xfId="1" applyNumberFormat="1" applyFont="1" applyFill="1" applyBorder="1" applyProtection="1"/>
    <xf numFmtId="164" fontId="27" fillId="4" borderId="19" xfId="1" applyNumberFormat="1" applyFont="1" applyFill="1" applyBorder="1" applyProtection="1"/>
    <xf numFmtId="164" fontId="27" fillId="4" borderId="1" xfId="1" applyNumberFormat="1" applyFont="1" applyFill="1" applyBorder="1" applyProtection="1"/>
    <xf numFmtId="164" fontId="27" fillId="4" borderId="43" xfId="1" applyNumberFormat="1" applyFont="1" applyFill="1" applyBorder="1" applyProtection="1"/>
    <xf numFmtId="164" fontId="3" fillId="4" borderId="44" xfId="1" applyNumberFormat="1" applyFont="1" applyFill="1" applyBorder="1" applyProtection="1"/>
    <xf numFmtId="0" fontId="1" fillId="0" borderId="0" xfId="0" applyFont="1"/>
    <xf numFmtId="0" fontId="3" fillId="0" borderId="0" xfId="0" applyFont="1"/>
    <xf numFmtId="0" fontId="1" fillId="0" borderId="0" xfId="0" applyFont="1" applyAlignment="1">
      <alignment horizontal="center"/>
    </xf>
    <xf numFmtId="0" fontId="52" fillId="0" borderId="0" xfId="41"/>
    <xf numFmtId="9" fontId="3" fillId="6" borderId="0" xfId="0" applyNumberFormat="1" applyFont="1" applyFill="1" applyBorder="1" applyAlignment="1" applyProtection="1">
      <protection locked="0"/>
    </xf>
    <xf numFmtId="9" fontId="3" fillId="6" borderId="7" xfId="0" applyNumberFormat="1" applyFont="1" applyFill="1" applyBorder="1" applyAlignment="1" applyProtection="1">
      <protection locked="0"/>
    </xf>
    <xf numFmtId="0" fontId="0" fillId="0" borderId="32" xfId="0" applyBorder="1"/>
    <xf numFmtId="0" fontId="0" fillId="0" borderId="22" xfId="0" applyBorder="1"/>
    <xf numFmtId="0" fontId="41" fillId="0" borderId="22" xfId="0" applyFont="1" applyBorder="1"/>
    <xf numFmtId="0" fontId="0" fillId="0" borderId="22" xfId="0" applyFill="1" applyBorder="1" applyAlignment="1">
      <alignment horizontal="right"/>
    </xf>
    <xf numFmtId="0" fontId="0" fillId="0" borderId="50" xfId="0" applyFill="1" applyBorder="1" applyAlignment="1">
      <alignment horizontal="center"/>
    </xf>
    <xf numFmtId="0" fontId="0" fillId="0" borderId="27" xfId="0" applyBorder="1"/>
    <xf numFmtId="0" fontId="0" fillId="0" borderId="24" xfId="0" applyFill="1" applyBorder="1"/>
    <xf numFmtId="0" fontId="43" fillId="0" borderId="0" xfId="0" applyFont="1" applyBorder="1" applyAlignment="1">
      <alignment horizontal="center"/>
    </xf>
    <xf numFmtId="0" fontId="43" fillId="0" borderId="24" xfId="0" applyFont="1" applyFill="1" applyBorder="1" applyAlignment="1">
      <alignment horizontal="center"/>
    </xf>
    <xf numFmtId="0" fontId="44" fillId="5" borderId="0" xfId="0" applyFont="1" applyFill="1" applyBorder="1" applyAlignment="1">
      <alignment horizontal="center"/>
    </xf>
    <xf numFmtId="0" fontId="43" fillId="5" borderId="0" xfId="0" applyFont="1" applyFill="1" applyBorder="1" applyAlignment="1">
      <alignment horizontal="center"/>
    </xf>
    <xf numFmtId="0" fontId="42" fillId="0" borderId="27" xfId="0" applyFont="1" applyBorder="1"/>
    <xf numFmtId="0" fontId="3" fillId="0" borderId="0" xfId="0" applyFont="1" applyBorder="1" applyAlignment="1">
      <alignment horizontal="center"/>
    </xf>
    <xf numFmtId="0" fontId="0" fillId="0" borderId="24" xfId="0" applyFill="1" applyBorder="1" applyAlignment="1">
      <alignment horizontal="center"/>
    </xf>
    <xf numFmtId="0" fontId="42" fillId="0" borderId="18" xfId="0" applyFont="1" applyBorder="1"/>
    <xf numFmtId="0" fontId="42" fillId="0" borderId="55" xfId="0" applyFont="1" applyFill="1" applyBorder="1" applyAlignment="1">
      <alignment horizontal="center" wrapText="1"/>
    </xf>
    <xf numFmtId="164" fontId="0" fillId="11" borderId="0" xfId="1" applyNumberFormat="1" applyFont="1" applyFill="1" applyBorder="1"/>
    <xf numFmtId="164" fontId="0" fillId="0" borderId="24" xfId="1" applyNumberFormat="1" applyFont="1" applyFill="1" applyBorder="1"/>
    <xf numFmtId="0" fontId="0" fillId="0" borderId="27" xfId="0" applyFill="1" applyBorder="1"/>
    <xf numFmtId="164" fontId="0" fillId="12" borderId="0" xfId="1" applyNumberFormat="1" applyFont="1" applyFill="1" applyBorder="1"/>
    <xf numFmtId="0" fontId="0" fillId="4" borderId="27" xfId="0" applyFill="1" applyBorder="1"/>
    <xf numFmtId="164" fontId="0" fillId="4" borderId="24" xfId="1" applyNumberFormat="1" applyFont="1" applyFill="1" applyBorder="1"/>
    <xf numFmtId="0" fontId="0" fillId="4" borderId="27" xfId="0" applyFill="1" applyBorder="1" applyAlignment="1">
      <alignment horizontal="left" indent="2"/>
    </xf>
    <xf numFmtId="164" fontId="0" fillId="4" borderId="55" xfId="1" applyNumberFormat="1" applyFont="1" applyFill="1" applyBorder="1"/>
    <xf numFmtId="0" fontId="0" fillId="0" borderId="27" xfId="0" applyBorder="1" applyAlignment="1">
      <alignment horizontal="left" indent="2"/>
    </xf>
    <xf numFmtId="164" fontId="0" fillId="0" borderId="24" xfId="1" applyNumberFormat="1" applyFont="1" applyBorder="1"/>
    <xf numFmtId="164" fontId="0" fillId="0" borderId="55" xfId="1" applyNumberFormat="1" applyFont="1" applyFill="1" applyBorder="1"/>
    <xf numFmtId="164" fontId="0" fillId="0" borderId="42" xfId="1" applyNumberFormat="1" applyFont="1" applyBorder="1"/>
    <xf numFmtId="0" fontId="0" fillId="0" borderId="17" xfId="0" applyBorder="1"/>
    <xf numFmtId="0" fontId="42" fillId="0" borderId="12" xfId="0" applyFont="1" applyBorder="1"/>
    <xf numFmtId="2" fontId="0" fillId="0" borderId="12" xfId="0" applyNumberFormat="1" applyBorder="1"/>
    <xf numFmtId="0" fontId="0" fillId="0" borderId="26" xfId="0" applyFill="1" applyBorder="1"/>
    <xf numFmtId="0" fontId="0" fillId="0" borderId="12" xfId="0" applyBorder="1"/>
    <xf numFmtId="0" fontId="21" fillId="0" borderId="0" xfId="0" applyFont="1" applyFill="1" applyProtection="1">
      <protection locked="0"/>
    </xf>
    <xf numFmtId="41" fontId="0" fillId="0" borderId="0" xfId="0" applyNumberFormat="1" applyFont="1" applyFill="1" applyBorder="1" applyProtection="1">
      <protection locked="0"/>
    </xf>
    <xf numFmtId="164" fontId="1" fillId="0" borderId="0" xfId="1" applyNumberFormat="1" applyFont="1" applyFill="1" applyBorder="1" applyAlignment="1" applyProtection="1">
      <alignment horizontal="right"/>
      <protection locked="0"/>
    </xf>
    <xf numFmtId="164" fontId="3" fillId="5" borderId="10" xfId="1" applyNumberFormat="1" applyFont="1" applyFill="1" applyBorder="1" applyProtection="1">
      <protection locked="0"/>
    </xf>
    <xf numFmtId="0" fontId="3" fillId="4" borderId="13" xfId="0" applyFont="1" applyFill="1" applyBorder="1" applyAlignment="1" applyProtection="1">
      <alignment horizontal="left"/>
      <protection locked="0"/>
    </xf>
    <xf numFmtId="14" fontId="3" fillId="11" borderId="0" xfId="0" applyNumberFormat="1" applyFont="1" applyFill="1" applyAlignment="1">
      <alignment horizontal="center"/>
    </xf>
    <xf numFmtId="8" fontId="1" fillId="0" borderId="0" xfId="0" applyNumberFormat="1" applyFont="1" applyAlignment="1">
      <alignment horizontal="left"/>
    </xf>
    <xf numFmtId="44" fontId="3" fillId="0" borderId="0" xfId="42" applyFont="1"/>
    <xf numFmtId="0" fontId="1" fillId="0" borderId="0" xfId="0" applyFont="1" applyAlignment="1">
      <alignment horizontal="left"/>
    </xf>
    <xf numFmtId="0" fontId="0" fillId="0" borderId="0" xfId="0" applyFont="1" applyBorder="1" applyAlignment="1">
      <alignment horizontal="left" vertical="center" wrapText="1"/>
    </xf>
    <xf numFmtId="0" fontId="1" fillId="0" borderId="0" xfId="0" applyFont="1" applyBorder="1" applyAlignment="1">
      <alignment horizontal="left" vertical="center" wrapText="1"/>
    </xf>
    <xf numFmtId="0" fontId="3" fillId="6" borderId="0" xfId="0" applyFont="1" applyFill="1" applyAlignment="1">
      <alignment horizontal="center" vertical="center" wrapText="1"/>
    </xf>
    <xf numFmtId="0" fontId="0" fillId="0" borderId="0" xfId="0" applyFont="1" applyAlignment="1">
      <alignment horizontal="left" vertical="center" wrapText="1"/>
    </xf>
    <xf numFmtId="0" fontId="0" fillId="0" borderId="0" xfId="0" applyFont="1" applyBorder="1" applyAlignment="1">
      <alignment vertical="center" wrapText="1"/>
    </xf>
    <xf numFmtId="0" fontId="1" fillId="11" borderId="0" xfId="0" applyFont="1" applyFill="1" applyAlignment="1">
      <alignment horizontal="right" vertical="center"/>
    </xf>
    <xf numFmtId="0" fontId="0" fillId="11" borderId="0" xfId="0" applyFill="1" applyAlignment="1">
      <alignment horizontal="right" vertical="center"/>
    </xf>
    <xf numFmtId="0" fontId="1" fillId="0" borderId="0" xfId="0" applyFont="1" applyFill="1" applyBorder="1" applyAlignment="1">
      <alignment horizontal="left" vertical="center" wrapText="1"/>
    </xf>
    <xf numFmtId="0" fontId="0" fillId="0" borderId="0" xfId="0" applyFont="1" applyFill="1" applyBorder="1" applyAlignment="1">
      <alignment horizontal="left" vertical="center" wrapText="1"/>
    </xf>
    <xf numFmtId="164" fontId="3" fillId="4" borderId="0" xfId="1" applyNumberFormat="1" applyFont="1" applyFill="1" applyBorder="1" applyAlignment="1" applyProtection="1">
      <alignment horizontal="center"/>
      <protection locked="0"/>
    </xf>
    <xf numFmtId="0" fontId="51" fillId="9" borderId="0" xfId="0" applyFont="1" applyFill="1" applyAlignment="1" applyProtection="1">
      <alignment horizontal="left" wrapText="1"/>
      <protection locked="0"/>
    </xf>
    <xf numFmtId="0" fontId="25" fillId="0" borderId="28" xfId="0" applyFont="1" applyFill="1" applyBorder="1" applyAlignment="1" applyProtection="1">
      <alignment horizontal="center" vertical="center"/>
      <protection locked="0"/>
    </xf>
    <xf numFmtId="0" fontId="25" fillId="0" borderId="24" xfId="0" applyFont="1" applyFill="1" applyBorder="1" applyAlignment="1" applyProtection="1">
      <alignment horizontal="center" vertical="center"/>
      <protection locked="0"/>
    </xf>
    <xf numFmtId="0" fontId="25" fillId="0" borderId="22" xfId="0" applyFont="1" applyFill="1" applyBorder="1" applyAlignment="1" applyProtection="1">
      <alignment horizontal="center" vertical="center"/>
      <protection locked="0"/>
    </xf>
    <xf numFmtId="0" fontId="25" fillId="0" borderId="0" xfId="0" applyFont="1" applyFill="1" applyBorder="1" applyAlignment="1" applyProtection="1">
      <alignment horizontal="center" vertical="center"/>
      <protection locked="0"/>
    </xf>
    <xf numFmtId="164" fontId="3" fillId="0" borderId="0" xfId="1" applyNumberFormat="1" applyFont="1" applyFill="1" applyBorder="1" applyAlignment="1" applyProtection="1">
      <alignment horizontal="center"/>
      <protection locked="0"/>
    </xf>
    <xf numFmtId="164" fontId="3" fillId="0" borderId="7" xfId="1" applyNumberFormat="1" applyFont="1" applyFill="1" applyBorder="1" applyAlignment="1" applyProtection="1">
      <alignment horizontal="center"/>
      <protection locked="0"/>
    </xf>
    <xf numFmtId="0" fontId="14" fillId="4" borderId="12" xfId="0" applyFont="1" applyFill="1" applyBorder="1" applyAlignment="1" applyProtection="1">
      <alignment horizontal="center"/>
      <protection locked="0"/>
    </xf>
    <xf numFmtId="0" fontId="14" fillId="0" borderId="0" xfId="0" applyFont="1" applyFill="1" applyAlignment="1" applyProtection="1">
      <alignment horizontal="center" vertical="center"/>
      <protection locked="0"/>
    </xf>
    <xf numFmtId="0" fontId="14" fillId="0" borderId="0" xfId="0" applyFont="1" applyFill="1" applyBorder="1" applyAlignment="1" applyProtection="1">
      <alignment horizontal="center" vertical="center"/>
      <protection locked="0"/>
    </xf>
    <xf numFmtId="0" fontId="3" fillId="4" borderId="0" xfId="0" applyFont="1" applyFill="1" applyAlignment="1" applyProtection="1">
      <alignment horizontal="right"/>
      <protection locked="0"/>
    </xf>
    <xf numFmtId="164" fontId="1" fillId="4" borderId="0" xfId="1" applyNumberFormat="1" applyFont="1" applyFill="1" applyBorder="1" applyAlignment="1" applyProtection="1">
      <protection locked="0"/>
    </xf>
    <xf numFmtId="164" fontId="27" fillId="4" borderId="0" xfId="1" applyNumberFormat="1" applyFont="1" applyFill="1" applyBorder="1" applyAlignment="1" applyProtection="1">
      <protection locked="0"/>
    </xf>
    <xf numFmtId="0" fontId="14" fillId="4" borderId="0" xfId="0" applyFont="1" applyFill="1" applyAlignment="1" applyProtection="1">
      <alignment horizontal="center"/>
      <protection locked="0"/>
    </xf>
    <xf numFmtId="0" fontId="6" fillId="0" borderId="0" xfId="0" applyFont="1" applyFill="1" applyAlignment="1" applyProtection="1">
      <alignment horizontal="center" vertical="center"/>
      <protection locked="0"/>
    </xf>
    <xf numFmtId="0" fontId="3" fillId="0" borderId="12" xfId="0" applyFont="1" applyFill="1" applyBorder="1" applyAlignment="1" applyProtection="1">
      <alignment horizontal="center"/>
      <protection locked="0"/>
    </xf>
    <xf numFmtId="0" fontId="22" fillId="0" borderId="22" xfId="0" applyFont="1" applyFill="1" applyBorder="1" applyAlignment="1" applyProtection="1">
      <alignment horizontal="center" vertical="center" wrapText="1"/>
      <protection locked="0"/>
    </xf>
    <xf numFmtId="0" fontId="22" fillId="0" borderId="0" xfId="0" applyFont="1" applyFill="1" applyBorder="1" applyAlignment="1" applyProtection="1">
      <alignment horizontal="center" vertical="center" wrapText="1"/>
      <protection locked="0"/>
    </xf>
    <xf numFmtId="0" fontId="23" fillId="0" borderId="32" xfId="0" applyFont="1" applyFill="1" applyBorder="1" applyAlignment="1" applyProtection="1">
      <alignment horizontal="center" vertical="center" wrapText="1"/>
      <protection locked="0"/>
    </xf>
    <xf numFmtId="0" fontId="23" fillId="0" borderId="27" xfId="0" applyFont="1" applyFill="1" applyBorder="1" applyAlignment="1" applyProtection="1">
      <alignment horizontal="center" vertical="center" wrapText="1"/>
      <protection locked="0"/>
    </xf>
    <xf numFmtId="0" fontId="22" fillId="0" borderId="28" xfId="0"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2" xfId="0" applyFont="1" applyFill="1" applyBorder="1" applyAlignment="1" applyProtection="1">
      <alignment horizontal="center" vertical="center"/>
      <protection locked="0"/>
    </xf>
    <xf numFmtId="0" fontId="22" fillId="0" borderId="0" xfId="0" applyFont="1" applyFill="1" applyBorder="1" applyAlignment="1" applyProtection="1">
      <alignment horizontal="center" vertical="center"/>
      <protection locked="0"/>
    </xf>
    <xf numFmtId="41" fontId="3" fillId="0" borderId="0" xfId="0" applyNumberFormat="1" applyFont="1" applyFill="1" applyBorder="1" applyAlignment="1" applyProtection="1">
      <alignment horizontal="center"/>
      <protection locked="0"/>
    </xf>
    <xf numFmtId="164" fontId="3" fillId="0" borderId="46" xfId="1" applyNumberFormat="1" applyFont="1" applyFill="1" applyBorder="1" applyAlignment="1" applyProtection="1">
      <alignment horizontal="center"/>
      <protection locked="0"/>
    </xf>
    <xf numFmtId="164" fontId="3" fillId="0" borderId="45" xfId="1" applyNumberFormat="1" applyFont="1" applyFill="1" applyBorder="1" applyAlignment="1" applyProtection="1">
      <alignment horizontal="center"/>
      <protection locked="0"/>
    </xf>
    <xf numFmtId="164" fontId="3" fillId="0" borderId="12" xfId="1" applyNumberFormat="1" applyFont="1" applyFill="1" applyBorder="1" applyAlignment="1" applyProtection="1">
      <alignment horizontal="center"/>
      <protection locked="0"/>
    </xf>
    <xf numFmtId="164" fontId="27" fillId="0" borderId="12" xfId="1" applyNumberFormat="1" applyFont="1" applyFill="1" applyBorder="1" applyAlignment="1" applyProtection="1">
      <alignment horizontal="center"/>
      <protection locked="0"/>
    </xf>
    <xf numFmtId="164" fontId="27" fillId="0" borderId="26" xfId="1" applyNumberFormat="1" applyFont="1" applyFill="1" applyBorder="1" applyAlignment="1" applyProtection="1">
      <alignment horizontal="center"/>
      <protection locked="0"/>
    </xf>
    <xf numFmtId="164" fontId="27" fillId="0" borderId="17" xfId="1" applyNumberFormat="1" applyFont="1" applyFill="1" applyBorder="1" applyAlignment="1" applyProtection="1">
      <alignment horizontal="center"/>
      <protection locked="0"/>
    </xf>
    <xf numFmtId="164" fontId="32" fillId="4" borderId="0" xfId="1" applyNumberFormat="1" applyFont="1" applyFill="1" applyBorder="1" applyAlignment="1" applyProtection="1">
      <alignment horizontal="center"/>
      <protection locked="0"/>
    </xf>
    <xf numFmtId="0" fontId="45" fillId="8" borderId="0" xfId="7" applyFont="1" applyFill="1" applyAlignment="1" applyProtection="1">
      <alignment vertical="center" wrapText="1"/>
      <protection locked="0"/>
    </xf>
    <xf numFmtId="0" fontId="11" fillId="4" borderId="0" xfId="0" applyFont="1" applyFill="1" applyAlignment="1" applyProtection="1">
      <alignment horizontal="center" vertical="center"/>
      <protection locked="0"/>
    </xf>
    <xf numFmtId="0" fontId="3" fillId="6" borderId="5" xfId="0" applyFont="1" applyFill="1" applyBorder="1" applyAlignment="1" applyProtection="1">
      <alignment horizontal="center"/>
      <protection locked="0"/>
    </xf>
    <xf numFmtId="0" fontId="3" fillId="6" borderId="7" xfId="0" applyFont="1" applyFill="1" applyBorder="1" applyAlignment="1" applyProtection="1">
      <alignment horizontal="center"/>
      <protection locked="0"/>
    </xf>
    <xf numFmtId="0" fontId="14" fillId="5" borderId="1" xfId="0" applyFont="1" applyFill="1" applyBorder="1" applyAlignment="1" applyProtection="1">
      <alignment horizontal="left"/>
      <protection locked="0"/>
    </xf>
    <xf numFmtId="0" fontId="35" fillId="9" borderId="0" xfId="0" applyFont="1" applyFill="1" applyBorder="1" applyAlignment="1" applyProtection="1">
      <alignment horizontal="center" vertical="center"/>
      <protection locked="0"/>
    </xf>
    <xf numFmtId="0" fontId="14" fillId="3" borderId="0" xfId="7" applyFont="1" applyFill="1" applyBorder="1" applyAlignment="1" applyProtection="1">
      <alignment horizontal="center" vertical="center"/>
      <protection locked="0"/>
    </xf>
    <xf numFmtId="0" fontId="42" fillId="4" borderId="30" xfId="0" applyFont="1" applyFill="1" applyBorder="1" applyAlignment="1">
      <alignment horizontal="center"/>
    </xf>
    <xf numFmtId="0" fontId="42" fillId="4" borderId="31" xfId="0" applyFont="1" applyFill="1" applyBorder="1" applyAlignment="1">
      <alignment horizontal="center"/>
    </xf>
    <xf numFmtId="0" fontId="42" fillId="4" borderId="25" xfId="0" applyFont="1" applyFill="1" applyBorder="1" applyAlignment="1">
      <alignment horizontal="center"/>
    </xf>
    <xf numFmtId="0" fontId="54" fillId="0" borderId="0" xfId="0" applyFont="1"/>
  </cellXfs>
  <cellStyles count="43">
    <cellStyle name="Comma" xfId="1" builtinId="3"/>
    <cellStyle name="Comma0" xfId="2" xr:uid="{00000000-0005-0000-0000-000001000000}"/>
    <cellStyle name="Currency" xfId="42" builtinId="4"/>
    <cellStyle name="Currency 2" xfId="3" xr:uid="{00000000-0005-0000-0000-000003000000}"/>
    <cellStyle name="Currency0" xfId="4" xr:uid="{00000000-0005-0000-0000-000004000000}"/>
    <cellStyle name="Date" xfId="5" xr:uid="{00000000-0005-0000-0000-000005000000}"/>
    <cellStyle name="Fixed" xfId="6" xr:uid="{00000000-0005-0000-0000-000006000000}"/>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cellStyle name="Normal" xfId="0" builtinId="0"/>
    <cellStyle name="Normal 2" xfId="7" xr:uid="{00000000-0005-0000-0000-000029000000}"/>
    <cellStyle name="Percent" xfId="8" builtinId="5"/>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research.olemiss.edu/proposal-development/current-rates"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36"/>
  <sheetViews>
    <sheetView tabSelected="1" workbookViewId="0">
      <selection activeCell="J4" sqref="J4"/>
    </sheetView>
  </sheetViews>
  <sheetFormatPr defaultColWidth="8.85546875" defaultRowHeight="12.75" x14ac:dyDescent="0.2"/>
  <cols>
    <col min="2" max="2" width="4.7109375" customWidth="1"/>
    <col min="3" max="3" width="14.5703125" customWidth="1"/>
    <col min="4" max="4" width="23.42578125" customWidth="1"/>
    <col min="5" max="6" width="13.28515625" customWidth="1"/>
    <col min="7" max="7" width="4.7109375" customWidth="1"/>
    <col min="8" max="8" width="10.140625" bestFit="1" customWidth="1"/>
  </cols>
  <sheetData>
    <row r="1" spans="1:10" x14ac:dyDescent="0.2">
      <c r="A1" s="100"/>
      <c r="B1" s="100"/>
      <c r="C1" s="100"/>
      <c r="D1" s="100"/>
      <c r="E1" s="100"/>
      <c r="F1" s="100"/>
      <c r="G1" s="101"/>
      <c r="H1" s="100"/>
    </row>
    <row r="2" spans="1:10" x14ac:dyDescent="0.2">
      <c r="A2" s="100"/>
      <c r="B2" s="391" t="s">
        <v>87</v>
      </c>
      <c r="C2" s="391"/>
      <c r="D2" s="391"/>
      <c r="E2" s="391"/>
      <c r="F2" s="391"/>
      <c r="G2" s="391"/>
      <c r="H2" s="100"/>
    </row>
    <row r="3" spans="1:10" ht="47.25" customHeight="1" x14ac:dyDescent="0.3">
      <c r="A3" s="100"/>
      <c r="B3" s="392" t="s">
        <v>262</v>
      </c>
      <c r="C3" s="392"/>
      <c r="D3" s="392"/>
      <c r="E3" s="392"/>
      <c r="F3" s="392"/>
      <c r="G3" s="392"/>
      <c r="H3" s="100"/>
      <c r="J3" s="441" t="s">
        <v>299</v>
      </c>
    </row>
    <row r="4" spans="1:10" x14ac:dyDescent="0.2">
      <c r="A4" s="100"/>
      <c r="B4" s="391" t="s">
        <v>88</v>
      </c>
      <c r="C4" s="391"/>
      <c r="D4" s="391"/>
      <c r="E4" s="391"/>
      <c r="F4" s="391"/>
      <c r="G4" s="391"/>
      <c r="H4" s="100"/>
    </row>
    <row r="5" spans="1:10" ht="31.5" customHeight="1" x14ac:dyDescent="0.2">
      <c r="A5" s="100"/>
      <c r="B5" s="389" t="s">
        <v>228</v>
      </c>
      <c r="C5" s="389"/>
      <c r="D5" s="389"/>
      <c r="E5" s="389"/>
      <c r="F5" s="389"/>
      <c r="G5" s="389"/>
      <c r="H5" s="100"/>
    </row>
    <row r="6" spans="1:10" ht="31.5" customHeight="1" x14ac:dyDescent="0.2">
      <c r="A6" s="100"/>
      <c r="B6" s="393" t="s">
        <v>229</v>
      </c>
      <c r="C6" s="393"/>
      <c r="D6" s="393"/>
      <c r="E6" s="393"/>
      <c r="F6" s="393"/>
      <c r="G6" s="393"/>
      <c r="H6" s="100"/>
    </row>
    <row r="7" spans="1:10" ht="24" customHeight="1" x14ac:dyDescent="0.2">
      <c r="A7" s="100"/>
      <c r="B7" s="389" t="s">
        <v>284</v>
      </c>
      <c r="C7" s="389"/>
      <c r="D7" s="389"/>
      <c r="E7" s="389"/>
      <c r="F7" s="389"/>
      <c r="G7" s="389"/>
      <c r="H7" s="100"/>
    </row>
    <row r="8" spans="1:10" ht="31.5" customHeight="1" x14ac:dyDescent="0.2">
      <c r="A8" s="100"/>
      <c r="B8" s="389" t="s">
        <v>232</v>
      </c>
      <c r="C8" s="389"/>
      <c r="D8" s="389"/>
      <c r="E8" s="389"/>
      <c r="F8" s="389"/>
      <c r="G8" s="389"/>
      <c r="H8" s="100"/>
    </row>
    <row r="9" spans="1:10" ht="31.5" customHeight="1" x14ac:dyDescent="0.2">
      <c r="A9" s="100"/>
      <c r="B9" s="396" t="s">
        <v>258</v>
      </c>
      <c r="C9" s="397"/>
      <c r="D9" s="397"/>
      <c r="E9" s="397"/>
      <c r="F9" s="397"/>
      <c r="G9" s="397"/>
      <c r="H9" s="100"/>
    </row>
    <row r="10" spans="1:10" ht="31.5" customHeight="1" x14ac:dyDescent="0.2">
      <c r="A10" s="100"/>
      <c r="B10" s="390" t="s">
        <v>257</v>
      </c>
      <c r="C10" s="389"/>
      <c r="D10" s="389"/>
      <c r="E10" s="389"/>
      <c r="F10" s="389"/>
      <c r="G10" s="389"/>
      <c r="H10" s="100"/>
    </row>
    <row r="11" spans="1:10" ht="43.5" customHeight="1" x14ac:dyDescent="0.2">
      <c r="A11" s="100"/>
      <c r="B11" s="390" t="s">
        <v>285</v>
      </c>
      <c r="C11" s="389"/>
      <c r="D11" s="389"/>
      <c r="E11" s="389"/>
      <c r="F11" s="389"/>
      <c r="G11" s="389"/>
      <c r="H11" s="100"/>
    </row>
    <row r="12" spans="1:10" ht="42" customHeight="1" x14ac:dyDescent="0.2">
      <c r="A12" s="100"/>
      <c r="B12" s="390" t="s">
        <v>263</v>
      </c>
      <c r="C12" s="389"/>
      <c r="D12" s="389"/>
      <c r="E12" s="389"/>
      <c r="F12" s="389"/>
      <c r="G12" s="389"/>
      <c r="H12" s="100"/>
    </row>
    <row r="13" spans="1:10" x14ac:dyDescent="0.2">
      <c r="A13" s="100"/>
      <c r="B13" s="100"/>
      <c r="C13" s="100"/>
      <c r="D13" s="100"/>
      <c r="E13" s="100"/>
      <c r="F13" s="100"/>
      <c r="G13" s="101"/>
      <c r="H13" s="100"/>
    </row>
    <row r="14" spans="1:10" x14ac:dyDescent="0.2">
      <c r="A14" s="100"/>
      <c r="B14" s="100"/>
      <c r="C14" s="100"/>
      <c r="D14" s="100"/>
      <c r="E14" s="100"/>
      <c r="F14" s="394" t="s">
        <v>264</v>
      </c>
      <c r="G14" s="395"/>
      <c r="H14" s="385">
        <v>45180</v>
      </c>
    </row>
    <row r="16" spans="1:10" x14ac:dyDescent="0.2">
      <c r="B16" s="342" t="s">
        <v>288</v>
      </c>
      <c r="C16" s="342"/>
      <c r="D16" s="342"/>
      <c r="E16" s="342"/>
      <c r="F16" s="342"/>
    </row>
    <row r="17" spans="2:6" x14ac:dyDescent="0.2">
      <c r="C17" s="342" t="s">
        <v>248</v>
      </c>
      <c r="D17" s="341" t="s">
        <v>249</v>
      </c>
      <c r="E17" s="343" t="s">
        <v>252</v>
      </c>
      <c r="F17" s="388" t="s">
        <v>289</v>
      </c>
    </row>
    <row r="18" spans="2:6" x14ac:dyDescent="0.2">
      <c r="C18" s="342"/>
      <c r="D18" s="341" t="s">
        <v>249</v>
      </c>
      <c r="E18" s="343" t="s">
        <v>290</v>
      </c>
      <c r="F18" s="388" t="s">
        <v>291</v>
      </c>
    </row>
    <row r="19" spans="2:6" x14ac:dyDescent="0.2">
      <c r="D19" s="341" t="s">
        <v>250</v>
      </c>
      <c r="E19" s="343" t="s">
        <v>292</v>
      </c>
      <c r="F19" s="388" t="s">
        <v>293</v>
      </c>
    </row>
    <row r="20" spans="2:6" x14ac:dyDescent="0.2">
      <c r="D20" s="341" t="s">
        <v>281</v>
      </c>
      <c r="E20" s="343" t="s">
        <v>294</v>
      </c>
      <c r="F20" s="388" t="s">
        <v>293</v>
      </c>
    </row>
    <row r="21" spans="2:6" x14ac:dyDescent="0.2">
      <c r="D21" s="341"/>
      <c r="E21" s="42"/>
      <c r="F21" s="42"/>
    </row>
    <row r="22" spans="2:6" x14ac:dyDescent="0.2">
      <c r="C22" s="342" t="s">
        <v>251</v>
      </c>
      <c r="D22" s="341" t="s">
        <v>249</v>
      </c>
      <c r="E22" s="343" t="s">
        <v>253</v>
      </c>
      <c r="F22" s="388" t="s">
        <v>293</v>
      </c>
    </row>
    <row r="23" spans="2:6" x14ac:dyDescent="0.2">
      <c r="D23" s="341" t="s">
        <v>250</v>
      </c>
      <c r="E23" s="343" t="s">
        <v>253</v>
      </c>
      <c r="F23" s="388" t="s">
        <v>293</v>
      </c>
    </row>
    <row r="24" spans="2:6" x14ac:dyDescent="0.2">
      <c r="D24" s="341" t="s">
        <v>281</v>
      </c>
      <c r="E24" s="343" t="s">
        <v>253</v>
      </c>
      <c r="F24" s="388" t="s">
        <v>293</v>
      </c>
    </row>
    <row r="25" spans="2:6" x14ac:dyDescent="0.2">
      <c r="D25" s="341"/>
      <c r="E25" s="343"/>
      <c r="F25" s="343"/>
    </row>
    <row r="26" spans="2:6" x14ac:dyDescent="0.2">
      <c r="C26" t="s">
        <v>261</v>
      </c>
      <c r="D26" s="341"/>
      <c r="E26" s="343"/>
      <c r="F26" s="343"/>
    </row>
    <row r="27" spans="2:6" x14ac:dyDescent="0.2">
      <c r="D27" s="341"/>
      <c r="E27" s="343"/>
      <c r="F27" s="343"/>
    </row>
    <row r="28" spans="2:6" x14ac:dyDescent="0.2">
      <c r="B28" s="342" t="s">
        <v>296</v>
      </c>
      <c r="D28" s="341"/>
      <c r="E28" s="343"/>
      <c r="F28" s="343"/>
    </row>
    <row r="29" spans="2:6" x14ac:dyDescent="0.2">
      <c r="C29" s="386" t="s">
        <v>279</v>
      </c>
      <c r="D29" s="341"/>
      <c r="E29" s="343"/>
      <c r="F29" s="387">
        <v>4626</v>
      </c>
    </row>
    <row r="30" spans="2:6" x14ac:dyDescent="0.2">
      <c r="C30" s="341"/>
      <c r="D30" s="341"/>
      <c r="E30" s="343"/>
      <c r="F30" s="343"/>
    </row>
    <row r="31" spans="2:6" x14ac:dyDescent="0.2">
      <c r="D31" s="341"/>
      <c r="E31" s="343"/>
      <c r="F31" s="343"/>
    </row>
    <row r="32" spans="2:6" x14ac:dyDescent="0.2">
      <c r="B32" s="342" t="s">
        <v>280</v>
      </c>
      <c r="C32" s="341"/>
    </row>
    <row r="33" spans="3:3" x14ac:dyDescent="0.2">
      <c r="C33" s="344" t="s">
        <v>254</v>
      </c>
    </row>
    <row r="34" spans="3:3" x14ac:dyDescent="0.2">
      <c r="C34" s="341"/>
    </row>
    <row r="35" spans="3:3" x14ac:dyDescent="0.2">
      <c r="C35" s="341"/>
    </row>
    <row r="36" spans="3:3" x14ac:dyDescent="0.2">
      <c r="C36" s="341"/>
    </row>
  </sheetData>
  <mergeCells count="12">
    <mergeCell ref="F14:G14"/>
    <mergeCell ref="B8:G8"/>
    <mergeCell ref="B10:G10"/>
    <mergeCell ref="B12:G12"/>
    <mergeCell ref="B9:G9"/>
    <mergeCell ref="B7:G7"/>
    <mergeCell ref="B11:G11"/>
    <mergeCell ref="B2:G2"/>
    <mergeCell ref="B4:G4"/>
    <mergeCell ref="B3:G3"/>
    <mergeCell ref="B5:G5"/>
    <mergeCell ref="B6:G6"/>
  </mergeCells>
  <hyperlinks>
    <hyperlink ref="C33" r:id="rId1" xr:uid="{00000000-0004-0000-0000-000000000000}"/>
  </hyperlinks>
  <pageMargins left="0.7" right="0.7" top="0.75" bottom="0.75" header="0.3" footer="0.3"/>
  <pageSetup orientation="portrait"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30"/>
  <sheetViews>
    <sheetView zoomScale="90" zoomScaleNormal="90" zoomScalePageLayoutView="130" workbookViewId="0">
      <selection activeCell="C68" sqref="C68"/>
    </sheetView>
  </sheetViews>
  <sheetFormatPr defaultColWidth="9.140625" defaultRowHeight="12.75" x14ac:dyDescent="0.2"/>
  <cols>
    <col min="1" max="1" width="37.5703125" style="36" customWidth="1"/>
    <col min="2" max="2" width="11.28515625" style="36" customWidth="1"/>
    <col min="3" max="3" width="13.28515625" style="36" customWidth="1"/>
    <col min="4" max="4" width="9.140625" style="36" customWidth="1"/>
    <col min="5" max="5" width="11.140625" style="36" customWidth="1"/>
    <col min="6" max="6" width="10.42578125" style="36" customWidth="1"/>
    <col min="7" max="7" width="10" style="36" customWidth="1"/>
    <col min="8" max="8" width="10.140625" style="36" customWidth="1"/>
    <col min="9" max="10" width="10" style="36" customWidth="1"/>
    <col min="11" max="11" width="10.140625" style="36" customWidth="1"/>
    <col min="12" max="13" width="10" style="36" customWidth="1"/>
    <col min="14" max="14" width="11" style="36" customWidth="1"/>
    <col min="15" max="15" width="10.7109375" style="36" customWidth="1"/>
    <col min="16" max="19" width="10" style="36" customWidth="1"/>
    <col min="20" max="20" width="14" style="36" bestFit="1" customWidth="1"/>
    <col min="21" max="21" width="45.7109375" style="36" customWidth="1"/>
    <col min="22" max="16384" width="9.140625" style="43"/>
  </cols>
  <sheetData>
    <row r="1" spans="1:21" ht="74.25" customHeight="1" x14ac:dyDescent="0.2">
      <c r="A1" s="431" t="s">
        <v>271</v>
      </c>
      <c r="B1" s="431"/>
      <c r="C1" s="431"/>
      <c r="D1" s="431"/>
      <c r="E1" s="431"/>
      <c r="F1" s="431"/>
      <c r="G1" s="431"/>
      <c r="H1" s="431"/>
      <c r="I1" s="431"/>
      <c r="J1" s="431"/>
      <c r="K1" s="432" t="s">
        <v>85</v>
      </c>
      <c r="L1" s="432"/>
      <c r="M1" s="432"/>
      <c r="N1" s="432"/>
      <c r="O1" s="432"/>
      <c r="P1" s="432"/>
      <c r="Q1" s="432"/>
      <c r="R1" s="432"/>
      <c r="S1" s="432"/>
      <c r="T1" s="68"/>
      <c r="U1" s="68"/>
    </row>
    <row r="2" spans="1:21" s="45" customFormat="1" ht="14.1" customHeight="1" x14ac:dyDescent="0.25">
      <c r="A2" s="47" t="s">
        <v>49</v>
      </c>
      <c r="B2" s="75"/>
      <c r="C2" s="73"/>
      <c r="D2" s="74"/>
      <c r="E2" s="74"/>
      <c r="F2" s="74"/>
      <c r="G2" s="73"/>
      <c r="H2" s="73"/>
      <c r="I2" s="73"/>
      <c r="J2" s="73"/>
      <c r="K2" s="437" t="s">
        <v>218</v>
      </c>
      <c r="L2" s="437"/>
      <c r="M2" s="437"/>
      <c r="N2" s="161" t="s">
        <v>219</v>
      </c>
      <c r="O2" s="161"/>
      <c r="P2" s="160">
        <v>0.34100000000000003</v>
      </c>
      <c r="Q2" s="161"/>
      <c r="R2" s="161"/>
      <c r="S2" s="161"/>
      <c r="T2" s="77"/>
      <c r="U2" s="77"/>
    </row>
    <row r="3" spans="1:21" s="45" customFormat="1" ht="15" x14ac:dyDescent="0.25">
      <c r="A3" s="47" t="s">
        <v>50</v>
      </c>
      <c r="B3" s="48"/>
      <c r="C3" s="73"/>
      <c r="D3" s="74"/>
      <c r="E3" s="74"/>
      <c r="F3" s="74"/>
      <c r="G3" s="73"/>
      <c r="H3" s="73"/>
      <c r="I3" s="73"/>
      <c r="J3" s="73"/>
      <c r="K3" s="161"/>
      <c r="L3" s="161"/>
      <c r="M3" s="160"/>
      <c r="N3" s="161" t="s">
        <v>220</v>
      </c>
      <c r="O3" s="161"/>
      <c r="P3" s="160">
        <v>0.15</v>
      </c>
      <c r="Q3" s="161"/>
      <c r="R3" s="161"/>
      <c r="S3" s="161"/>
      <c r="T3" s="77"/>
      <c r="U3" s="77"/>
    </row>
    <row r="4" spans="1:21" s="45" customFormat="1" ht="15" x14ac:dyDescent="0.25">
      <c r="A4" s="47" t="s">
        <v>231</v>
      </c>
      <c r="B4" s="48"/>
      <c r="C4" s="73"/>
      <c r="D4" s="74"/>
      <c r="E4" s="74"/>
      <c r="F4" s="74"/>
      <c r="G4" s="73"/>
      <c r="H4" s="73"/>
      <c r="I4" s="73"/>
      <c r="J4" s="73"/>
      <c r="K4" s="207"/>
      <c r="L4" s="207"/>
      <c r="M4" s="162"/>
      <c r="N4" s="207" t="s">
        <v>221</v>
      </c>
      <c r="O4" s="207"/>
      <c r="P4" s="160">
        <v>0.34100000000000003</v>
      </c>
      <c r="Q4" s="161"/>
      <c r="R4" s="161"/>
      <c r="S4" s="161"/>
      <c r="T4" s="77"/>
      <c r="U4" s="77"/>
    </row>
    <row r="5" spans="1:21" s="45" customFormat="1" ht="15" x14ac:dyDescent="0.25">
      <c r="A5" s="47" t="s">
        <v>230</v>
      </c>
      <c r="B5" s="48"/>
      <c r="C5" s="73"/>
      <c r="D5" s="74"/>
      <c r="E5" s="74"/>
      <c r="F5" s="74"/>
      <c r="G5" s="73"/>
      <c r="H5" s="73"/>
      <c r="I5" s="73"/>
      <c r="J5" s="73"/>
      <c r="K5" s="207"/>
      <c r="L5" s="207"/>
      <c r="M5" s="162"/>
      <c r="N5" s="161" t="s">
        <v>274</v>
      </c>
      <c r="O5" s="207"/>
      <c r="P5" s="162">
        <v>0.03</v>
      </c>
      <c r="Q5" s="161"/>
      <c r="R5" s="161"/>
      <c r="S5" s="161"/>
      <c r="T5" s="77"/>
      <c r="U5" s="77"/>
    </row>
    <row r="6" spans="1:21" s="45" customFormat="1" ht="15" x14ac:dyDescent="0.25">
      <c r="A6" s="49" t="s">
        <v>51</v>
      </c>
      <c r="B6" s="50"/>
      <c r="C6" s="73"/>
      <c r="D6" s="74"/>
      <c r="E6" s="74"/>
      <c r="F6" s="74"/>
      <c r="G6" s="73"/>
      <c r="H6" s="73"/>
      <c r="I6" s="73"/>
      <c r="J6" s="73"/>
      <c r="K6" s="207"/>
      <c r="L6" s="207"/>
      <c r="M6" s="162"/>
      <c r="N6" s="207"/>
      <c r="O6" s="207"/>
      <c r="P6" s="162"/>
      <c r="Q6" s="161"/>
      <c r="R6" s="161"/>
      <c r="S6" s="161"/>
      <c r="T6" s="77"/>
      <c r="U6" s="77"/>
    </row>
    <row r="7" spans="1:21" s="45" customFormat="1" ht="15" x14ac:dyDescent="0.25">
      <c r="A7" s="47" t="s">
        <v>92</v>
      </c>
      <c r="B7" s="435"/>
      <c r="C7" s="435"/>
      <c r="D7" s="435"/>
      <c r="E7" s="435"/>
      <c r="F7" s="435"/>
      <c r="G7" s="435"/>
      <c r="H7" s="435"/>
      <c r="I7" s="435"/>
      <c r="J7" s="435"/>
      <c r="K7" s="436" t="s">
        <v>68</v>
      </c>
      <c r="L7" s="436"/>
      <c r="M7" s="436"/>
      <c r="N7" s="204" t="s">
        <v>89</v>
      </c>
      <c r="O7" s="204" t="s">
        <v>286</v>
      </c>
      <c r="P7" s="204" t="s">
        <v>287</v>
      </c>
      <c r="Q7" s="204" t="s">
        <v>295</v>
      </c>
      <c r="R7" s="204" t="s">
        <v>297</v>
      </c>
      <c r="S7" s="204"/>
      <c r="T7" s="77"/>
      <c r="U7" s="77"/>
    </row>
    <row r="8" spans="1:21" s="45" customFormat="1" ht="17.25" customHeight="1" thickBot="1" x14ac:dyDescent="0.3">
      <c r="A8" s="51" t="s">
        <v>91</v>
      </c>
      <c r="B8" s="435"/>
      <c r="C8" s="435"/>
      <c r="D8" s="435"/>
      <c r="E8" s="435"/>
      <c r="F8" s="435"/>
      <c r="G8" s="435"/>
      <c r="H8" s="435"/>
      <c r="I8" s="435"/>
      <c r="J8" s="435"/>
      <c r="K8" s="158"/>
      <c r="L8" s="158"/>
      <c r="M8" s="158"/>
      <c r="N8" s="205">
        <v>0.46500000000000002</v>
      </c>
      <c r="O8" s="205">
        <v>0.46500000000000002</v>
      </c>
      <c r="P8" s="205">
        <v>0.46500000000000002</v>
      </c>
      <c r="Q8" s="205">
        <v>0.46500000000000002</v>
      </c>
      <c r="R8" s="205">
        <v>0.46500000000000002</v>
      </c>
      <c r="S8" s="205"/>
      <c r="T8" s="77"/>
      <c r="U8" s="77"/>
    </row>
    <row r="9" spans="1:21" s="53" customFormat="1" ht="15" customHeight="1" thickBot="1" x14ac:dyDescent="0.3">
      <c r="A9" s="52" t="s">
        <v>59</v>
      </c>
      <c r="B9" s="67"/>
      <c r="C9" s="272" t="s">
        <v>177</v>
      </c>
      <c r="D9" s="170"/>
      <c r="E9" s="272" t="s">
        <v>178</v>
      </c>
      <c r="F9" s="169"/>
      <c r="G9" s="69"/>
      <c r="H9" s="69"/>
      <c r="I9" s="68"/>
      <c r="J9" s="68"/>
      <c r="K9" s="206"/>
      <c r="L9" s="206"/>
      <c r="M9" s="206"/>
      <c r="N9" s="399" t="s">
        <v>259</v>
      </c>
      <c r="O9" s="399"/>
      <c r="P9" s="399"/>
      <c r="Q9" s="399"/>
      <c r="R9" s="399"/>
      <c r="S9" s="399"/>
      <c r="T9" s="69"/>
      <c r="U9" s="78"/>
    </row>
    <row r="10" spans="1:21" s="53" customFormat="1" ht="15" customHeight="1" thickBot="1" x14ac:dyDescent="0.3">
      <c r="A10" s="52" t="s">
        <v>180</v>
      </c>
      <c r="B10" s="159" t="s">
        <v>181</v>
      </c>
      <c r="C10" s="166" t="s">
        <v>179</v>
      </c>
      <c r="D10" s="159" t="s">
        <v>182</v>
      </c>
      <c r="E10" s="167"/>
      <c r="F10" s="72"/>
      <c r="G10" s="68"/>
      <c r="H10" s="69"/>
      <c r="I10" s="68"/>
      <c r="J10" s="68"/>
      <c r="K10" s="206"/>
      <c r="L10" s="206"/>
      <c r="M10" s="206"/>
      <c r="N10" s="399"/>
      <c r="O10" s="399"/>
      <c r="P10" s="399"/>
      <c r="Q10" s="399"/>
      <c r="R10" s="399"/>
      <c r="S10" s="399"/>
      <c r="T10" s="69"/>
      <c r="U10" s="78"/>
    </row>
    <row r="11" spans="1:21" x14ac:dyDescent="0.2">
      <c r="A11" s="70" t="s">
        <v>60</v>
      </c>
      <c r="B11" s="157"/>
      <c r="C11" s="71"/>
      <c r="D11" s="69"/>
      <c r="E11" s="68"/>
      <c r="F11" s="72"/>
      <c r="G11" s="68"/>
      <c r="H11" s="68"/>
      <c r="I11" s="68"/>
      <c r="J11" s="68"/>
      <c r="K11" s="68"/>
      <c r="L11" s="68"/>
      <c r="M11" s="68"/>
      <c r="N11" s="68"/>
      <c r="O11" s="76"/>
      <c r="P11" s="76"/>
      <c r="Q11" s="68"/>
      <c r="R11" s="68"/>
      <c r="S11" s="68"/>
      <c r="T11" s="68"/>
      <c r="U11" s="70"/>
    </row>
    <row r="12" spans="1:21" x14ac:dyDescent="0.2">
      <c r="A12" s="197" t="s">
        <v>217</v>
      </c>
      <c r="B12" s="197" t="s">
        <v>222</v>
      </c>
      <c r="C12" s="157"/>
      <c r="D12" s="69" t="s">
        <v>48</v>
      </c>
      <c r="E12" s="157"/>
      <c r="F12" s="72"/>
      <c r="G12" s="258"/>
      <c r="H12" s="93"/>
      <c r="I12" s="93"/>
      <c r="J12" s="258"/>
      <c r="K12" s="93"/>
      <c r="L12" s="93"/>
      <c r="M12" s="259"/>
      <c r="N12" s="93"/>
      <c r="O12" s="93"/>
      <c r="P12" s="259"/>
      <c r="Q12" s="93"/>
      <c r="R12" s="93"/>
      <c r="S12" s="259"/>
      <c r="T12" s="92"/>
      <c r="U12" s="257"/>
    </row>
    <row r="13" spans="1:21" x14ac:dyDescent="0.2">
      <c r="A13" s="294" t="s">
        <v>255</v>
      </c>
      <c r="B13" s="345" t="s">
        <v>256</v>
      </c>
      <c r="C13" s="345"/>
      <c r="D13" s="345"/>
      <c r="E13" s="345"/>
      <c r="F13" s="346"/>
      <c r="G13" s="255">
        <v>0</v>
      </c>
      <c r="H13" s="433" t="s">
        <v>82</v>
      </c>
      <c r="I13" s="434"/>
      <c r="J13" s="255">
        <v>0</v>
      </c>
      <c r="K13" s="433" t="s">
        <v>83</v>
      </c>
      <c r="L13" s="434"/>
      <c r="M13" s="256">
        <v>0</v>
      </c>
      <c r="N13" s="433" t="s">
        <v>82</v>
      </c>
      <c r="O13" s="434"/>
      <c r="P13" s="256">
        <v>0</v>
      </c>
      <c r="Q13" s="433" t="s">
        <v>82</v>
      </c>
      <c r="R13" s="434"/>
      <c r="S13" s="256">
        <v>0</v>
      </c>
      <c r="T13" s="114"/>
      <c r="U13" s="114"/>
    </row>
    <row r="14" spans="1:21" ht="13.5" thickBot="1" x14ac:dyDescent="0.25">
      <c r="A14" s="413" t="s">
        <v>40</v>
      </c>
      <c r="B14" s="56"/>
      <c r="C14" s="56"/>
      <c r="D14" s="56"/>
      <c r="E14" s="414" t="s">
        <v>3</v>
      </c>
      <c r="F14" s="414"/>
      <c r="G14" s="414"/>
      <c r="H14" s="414" t="s">
        <v>4</v>
      </c>
      <c r="I14" s="414"/>
      <c r="J14" s="414"/>
      <c r="K14" s="414" t="s">
        <v>5</v>
      </c>
      <c r="L14" s="414"/>
      <c r="M14" s="414"/>
      <c r="N14" s="414" t="s">
        <v>6</v>
      </c>
      <c r="O14" s="414"/>
      <c r="P14" s="414"/>
      <c r="Q14" s="414" t="s">
        <v>7</v>
      </c>
      <c r="R14" s="414"/>
      <c r="S14" s="414"/>
      <c r="T14" s="113" t="s">
        <v>2</v>
      </c>
      <c r="U14" s="114"/>
    </row>
    <row r="15" spans="1:21" s="260" customFormat="1" ht="15.75" customHeight="1" x14ac:dyDescent="0.25">
      <c r="A15" s="413"/>
      <c r="B15" s="417" t="s">
        <v>67</v>
      </c>
      <c r="C15" s="421" t="s">
        <v>65</v>
      </c>
      <c r="D15" s="419" t="s">
        <v>66</v>
      </c>
      <c r="E15" s="415" t="s">
        <v>95</v>
      </c>
      <c r="F15" s="402" t="s">
        <v>1</v>
      </c>
      <c r="G15" s="400" t="s">
        <v>2</v>
      </c>
      <c r="H15" s="415" t="s">
        <v>95</v>
      </c>
      <c r="I15" s="402" t="s">
        <v>1</v>
      </c>
      <c r="J15" s="400" t="s">
        <v>2</v>
      </c>
      <c r="K15" s="415" t="s">
        <v>95</v>
      </c>
      <c r="L15" s="402" t="s">
        <v>1</v>
      </c>
      <c r="M15" s="400" t="s">
        <v>2</v>
      </c>
      <c r="N15" s="415" t="s">
        <v>95</v>
      </c>
      <c r="O15" s="402" t="s">
        <v>1</v>
      </c>
      <c r="P15" s="400" t="s">
        <v>2</v>
      </c>
      <c r="Q15" s="415" t="s">
        <v>95</v>
      </c>
      <c r="R15" s="402" t="s">
        <v>1</v>
      </c>
      <c r="S15" s="400" t="s">
        <v>2</v>
      </c>
      <c r="T15" s="115"/>
      <c r="U15" s="213"/>
    </row>
    <row r="16" spans="1:21" s="261" customFormat="1" x14ac:dyDescent="0.2">
      <c r="A16" s="116" t="s">
        <v>0</v>
      </c>
      <c r="B16" s="418"/>
      <c r="C16" s="422"/>
      <c r="D16" s="420"/>
      <c r="E16" s="416"/>
      <c r="F16" s="403"/>
      <c r="G16" s="401"/>
      <c r="H16" s="416"/>
      <c r="I16" s="403"/>
      <c r="J16" s="401"/>
      <c r="K16" s="416"/>
      <c r="L16" s="403"/>
      <c r="M16" s="401"/>
      <c r="N16" s="416"/>
      <c r="O16" s="403"/>
      <c r="P16" s="401"/>
      <c r="Q16" s="416"/>
      <c r="R16" s="403"/>
      <c r="S16" s="401"/>
      <c r="T16" s="117"/>
      <c r="U16" s="117"/>
    </row>
    <row r="17" spans="1:21" ht="13.5" thickBot="1" x14ac:dyDescent="0.25">
      <c r="A17" s="118" t="s">
        <v>79</v>
      </c>
      <c r="B17" s="418"/>
      <c r="C17" s="422"/>
      <c r="D17" s="420"/>
      <c r="E17" s="416"/>
      <c r="F17" s="403"/>
      <c r="G17" s="401"/>
      <c r="H17" s="416"/>
      <c r="I17" s="403"/>
      <c r="J17" s="401"/>
      <c r="K17" s="416"/>
      <c r="L17" s="403"/>
      <c r="M17" s="401"/>
      <c r="N17" s="416"/>
      <c r="O17" s="403"/>
      <c r="P17" s="401"/>
      <c r="Q17" s="416"/>
      <c r="R17" s="403"/>
      <c r="S17" s="401"/>
      <c r="T17" s="119"/>
      <c r="U17" s="119"/>
    </row>
    <row r="18" spans="1:21" ht="13.5" thickBot="1" x14ac:dyDescent="0.25">
      <c r="A18" s="305" t="s">
        <v>240</v>
      </c>
      <c r="B18" s="306"/>
      <c r="C18" s="307"/>
      <c r="D18" s="308"/>
      <c r="E18" s="309"/>
      <c r="F18" s="310"/>
      <c r="G18" s="311"/>
      <c r="H18" s="309"/>
      <c r="I18" s="310"/>
      <c r="J18" s="311"/>
      <c r="K18" s="309"/>
      <c r="L18" s="310"/>
      <c r="M18" s="311"/>
      <c r="N18" s="309"/>
      <c r="O18" s="310"/>
      <c r="P18" s="311"/>
      <c r="Q18" s="309"/>
      <c r="R18" s="310"/>
      <c r="S18" s="311"/>
      <c r="T18" s="312"/>
      <c r="U18" s="330"/>
    </row>
    <row r="19" spans="1:21" x14ac:dyDescent="0.2">
      <c r="A19" s="211" t="s">
        <v>96</v>
      </c>
      <c r="B19" s="277"/>
      <c r="C19" s="303"/>
      <c r="D19" s="120">
        <f>9*C19</f>
        <v>0</v>
      </c>
      <c r="E19" s="121">
        <f>ROUND($B19*$C19*(1+$G$13),0)</f>
        <v>0</v>
      </c>
      <c r="F19" s="121">
        <f t="shared" ref="F19:F28" si="0">ROUND(E19*$P$2,0)</f>
        <v>0</v>
      </c>
      <c r="G19" s="122">
        <f t="shared" ref="G19:G30" si="1">ROUND(SUM(E19:F19),0)</f>
        <v>0</v>
      </c>
      <c r="H19" s="121">
        <f t="shared" ref="H19:H30" si="2">IF($B$9&gt;1,ROUND($E19*(1+$J$13),0),0)</f>
        <v>0</v>
      </c>
      <c r="I19" s="121">
        <f t="shared" ref="I19:I28" si="3">ROUND(H19*$P$2,0)</f>
        <v>0</v>
      </c>
      <c r="J19" s="122">
        <f t="shared" ref="J19:J30" si="4">ROUND(SUM(H19:I19),0)</f>
        <v>0</v>
      </c>
      <c r="K19" s="121">
        <f t="shared" ref="K19:K30" si="5">IF($B$9&gt;2,ROUND($H19*(1+$M$13),0),0)</f>
        <v>0</v>
      </c>
      <c r="L19" s="121">
        <f t="shared" ref="L19:L28" si="6">ROUND(K19*$P$2,0)</f>
        <v>0</v>
      </c>
      <c r="M19" s="122">
        <f t="shared" ref="M19:M30" si="7">ROUND(SUM(K19:L19),0)</f>
        <v>0</v>
      </c>
      <c r="N19" s="121">
        <f t="shared" ref="N19:N30" si="8">IF($B$9&gt;3,ROUND($K19*(1+$P$13),0),0)</f>
        <v>0</v>
      </c>
      <c r="O19" s="121">
        <f t="shared" ref="O19:O28" si="9">ROUND(N19*$P$2,0)</f>
        <v>0</v>
      </c>
      <c r="P19" s="122">
        <f t="shared" ref="P19:P28" si="10">ROUND(SUM(N19:O19),0)</f>
        <v>0</v>
      </c>
      <c r="Q19" s="121">
        <f t="shared" ref="Q19:Q30" si="11">IF($B$9&gt;4,ROUND($N19*(1+$S$13),0),0)</f>
        <v>0</v>
      </c>
      <c r="R19" s="121">
        <f t="shared" ref="R19:R28" si="12">ROUND(Q19*$P$2,0)</f>
        <v>0</v>
      </c>
      <c r="S19" s="122">
        <f t="shared" ref="S19:S30" si="13">ROUND(SUM(Q19:R19),0)</f>
        <v>0</v>
      </c>
      <c r="T19" s="123">
        <f t="shared" ref="T19:T30" si="14">ROUND(SUM(G19,J19,M19,P19,S19),0)</f>
        <v>0</v>
      </c>
      <c r="U19" s="326" t="s">
        <v>96</v>
      </c>
    </row>
    <row r="20" spans="1:21" x14ac:dyDescent="0.2">
      <c r="A20" s="154" t="s">
        <v>97</v>
      </c>
      <c r="B20" s="293">
        <f>B19/9*3</f>
        <v>0</v>
      </c>
      <c r="C20" s="304"/>
      <c r="D20" s="120">
        <f>3*C20</f>
        <v>0</v>
      </c>
      <c r="E20" s="121">
        <f t="shared" ref="E20:E30" si="15">ROUND($B20*$C20*(1+$G$13),0)</f>
        <v>0</v>
      </c>
      <c r="F20" s="121">
        <f t="shared" si="0"/>
        <v>0</v>
      </c>
      <c r="G20" s="122">
        <f t="shared" si="1"/>
        <v>0</v>
      </c>
      <c r="H20" s="121">
        <f t="shared" si="2"/>
        <v>0</v>
      </c>
      <c r="I20" s="121">
        <f t="shared" si="3"/>
        <v>0</v>
      </c>
      <c r="J20" s="122">
        <f t="shared" si="4"/>
        <v>0</v>
      </c>
      <c r="K20" s="121">
        <f t="shared" si="5"/>
        <v>0</v>
      </c>
      <c r="L20" s="121">
        <f t="shared" si="6"/>
        <v>0</v>
      </c>
      <c r="M20" s="122">
        <f t="shared" si="7"/>
        <v>0</v>
      </c>
      <c r="N20" s="121">
        <f t="shared" si="8"/>
        <v>0</v>
      </c>
      <c r="O20" s="121">
        <f t="shared" si="9"/>
        <v>0</v>
      </c>
      <c r="P20" s="122">
        <f t="shared" si="10"/>
        <v>0</v>
      </c>
      <c r="Q20" s="121">
        <f t="shared" si="11"/>
        <v>0</v>
      </c>
      <c r="R20" s="121">
        <f t="shared" si="12"/>
        <v>0</v>
      </c>
      <c r="S20" s="122">
        <f t="shared" si="13"/>
        <v>0</v>
      </c>
      <c r="T20" s="123">
        <f t="shared" si="14"/>
        <v>0</v>
      </c>
      <c r="U20" s="214" t="s">
        <v>97</v>
      </c>
    </row>
    <row r="21" spans="1:21" x14ac:dyDescent="0.2">
      <c r="A21" s="154" t="s">
        <v>39</v>
      </c>
      <c r="B21" s="208"/>
      <c r="C21" s="304"/>
      <c r="D21" s="120">
        <f>9*C21</f>
        <v>0</v>
      </c>
      <c r="E21" s="121">
        <f t="shared" si="15"/>
        <v>0</v>
      </c>
      <c r="F21" s="121">
        <f t="shared" si="0"/>
        <v>0</v>
      </c>
      <c r="G21" s="122">
        <f t="shared" si="1"/>
        <v>0</v>
      </c>
      <c r="H21" s="121">
        <f t="shared" si="2"/>
        <v>0</v>
      </c>
      <c r="I21" s="121">
        <f t="shared" si="3"/>
        <v>0</v>
      </c>
      <c r="J21" s="122">
        <f t="shared" si="4"/>
        <v>0</v>
      </c>
      <c r="K21" s="121">
        <f t="shared" si="5"/>
        <v>0</v>
      </c>
      <c r="L21" s="121">
        <f t="shared" si="6"/>
        <v>0</v>
      </c>
      <c r="M21" s="122">
        <f t="shared" si="7"/>
        <v>0</v>
      </c>
      <c r="N21" s="121">
        <f t="shared" si="8"/>
        <v>0</v>
      </c>
      <c r="O21" s="121">
        <f t="shared" si="9"/>
        <v>0</v>
      </c>
      <c r="P21" s="122">
        <f t="shared" si="10"/>
        <v>0</v>
      </c>
      <c r="Q21" s="121">
        <f t="shared" si="11"/>
        <v>0</v>
      </c>
      <c r="R21" s="121">
        <f t="shared" si="12"/>
        <v>0</v>
      </c>
      <c r="S21" s="122">
        <f t="shared" si="13"/>
        <v>0</v>
      </c>
      <c r="T21" s="123">
        <f t="shared" si="14"/>
        <v>0</v>
      </c>
      <c r="U21" s="214" t="s">
        <v>39</v>
      </c>
    </row>
    <row r="22" spans="1:21" x14ac:dyDescent="0.2">
      <c r="A22" s="154" t="s">
        <v>98</v>
      </c>
      <c r="B22" s="278">
        <f>B21/9*3</f>
        <v>0</v>
      </c>
      <c r="C22" s="304"/>
      <c r="D22" s="120">
        <f>3*C22</f>
        <v>0</v>
      </c>
      <c r="E22" s="121">
        <f t="shared" si="15"/>
        <v>0</v>
      </c>
      <c r="F22" s="121">
        <f t="shared" si="0"/>
        <v>0</v>
      </c>
      <c r="G22" s="122">
        <f t="shared" si="1"/>
        <v>0</v>
      </c>
      <c r="H22" s="121">
        <f t="shared" si="2"/>
        <v>0</v>
      </c>
      <c r="I22" s="121">
        <f t="shared" si="3"/>
        <v>0</v>
      </c>
      <c r="J22" s="122">
        <f t="shared" si="4"/>
        <v>0</v>
      </c>
      <c r="K22" s="121">
        <f t="shared" si="5"/>
        <v>0</v>
      </c>
      <c r="L22" s="121">
        <f t="shared" si="6"/>
        <v>0</v>
      </c>
      <c r="M22" s="122">
        <f t="shared" si="7"/>
        <v>0</v>
      </c>
      <c r="N22" s="121">
        <f t="shared" si="8"/>
        <v>0</v>
      </c>
      <c r="O22" s="121">
        <f t="shared" si="9"/>
        <v>0</v>
      </c>
      <c r="P22" s="122">
        <f t="shared" si="10"/>
        <v>0</v>
      </c>
      <c r="Q22" s="121">
        <f t="shared" si="11"/>
        <v>0</v>
      </c>
      <c r="R22" s="121">
        <f t="shared" si="12"/>
        <v>0</v>
      </c>
      <c r="S22" s="122">
        <f t="shared" si="13"/>
        <v>0</v>
      </c>
      <c r="T22" s="123">
        <f t="shared" si="14"/>
        <v>0</v>
      </c>
      <c r="U22" s="214" t="s">
        <v>98</v>
      </c>
    </row>
    <row r="23" spans="1:21" x14ac:dyDescent="0.2">
      <c r="A23" s="154" t="s">
        <v>207</v>
      </c>
      <c r="B23" s="208"/>
      <c r="C23" s="304"/>
      <c r="D23" s="120">
        <f>9*C23</f>
        <v>0</v>
      </c>
      <c r="E23" s="121">
        <f t="shared" si="15"/>
        <v>0</v>
      </c>
      <c r="F23" s="121">
        <f t="shared" si="0"/>
        <v>0</v>
      </c>
      <c r="G23" s="122">
        <f t="shared" si="1"/>
        <v>0</v>
      </c>
      <c r="H23" s="121">
        <f t="shared" si="2"/>
        <v>0</v>
      </c>
      <c r="I23" s="121">
        <f t="shared" si="3"/>
        <v>0</v>
      </c>
      <c r="J23" s="122">
        <f t="shared" si="4"/>
        <v>0</v>
      </c>
      <c r="K23" s="121">
        <f t="shared" si="5"/>
        <v>0</v>
      </c>
      <c r="L23" s="121">
        <f t="shared" si="6"/>
        <v>0</v>
      </c>
      <c r="M23" s="122">
        <f t="shared" si="7"/>
        <v>0</v>
      </c>
      <c r="N23" s="121">
        <f t="shared" si="8"/>
        <v>0</v>
      </c>
      <c r="O23" s="121">
        <f t="shared" si="9"/>
        <v>0</v>
      </c>
      <c r="P23" s="122">
        <f t="shared" ref="P23:P24" si="16">ROUND(SUM(N23:O23),0)</f>
        <v>0</v>
      </c>
      <c r="Q23" s="121">
        <f t="shared" si="11"/>
        <v>0</v>
      </c>
      <c r="R23" s="121">
        <f t="shared" si="12"/>
        <v>0</v>
      </c>
      <c r="S23" s="122">
        <f t="shared" si="13"/>
        <v>0</v>
      </c>
      <c r="T23" s="123">
        <f t="shared" si="14"/>
        <v>0</v>
      </c>
      <c r="U23" s="214" t="s">
        <v>207</v>
      </c>
    </row>
    <row r="24" spans="1:21" x14ac:dyDescent="0.2">
      <c r="A24" s="154" t="s">
        <v>208</v>
      </c>
      <c r="B24" s="278">
        <f>B23/9*3</f>
        <v>0</v>
      </c>
      <c r="C24" s="304"/>
      <c r="D24" s="120">
        <f>3*C24</f>
        <v>0</v>
      </c>
      <c r="E24" s="121">
        <f t="shared" si="15"/>
        <v>0</v>
      </c>
      <c r="F24" s="121">
        <f t="shared" si="0"/>
        <v>0</v>
      </c>
      <c r="G24" s="122">
        <f t="shared" si="1"/>
        <v>0</v>
      </c>
      <c r="H24" s="121">
        <f t="shared" si="2"/>
        <v>0</v>
      </c>
      <c r="I24" s="121">
        <f t="shared" si="3"/>
        <v>0</v>
      </c>
      <c r="J24" s="122">
        <f t="shared" si="4"/>
        <v>0</v>
      </c>
      <c r="K24" s="121">
        <f t="shared" si="5"/>
        <v>0</v>
      </c>
      <c r="L24" s="121">
        <f t="shared" si="6"/>
        <v>0</v>
      </c>
      <c r="M24" s="122">
        <f t="shared" si="7"/>
        <v>0</v>
      </c>
      <c r="N24" s="121">
        <f t="shared" si="8"/>
        <v>0</v>
      </c>
      <c r="O24" s="121">
        <f t="shared" si="9"/>
        <v>0</v>
      </c>
      <c r="P24" s="122">
        <f t="shared" si="16"/>
        <v>0</v>
      </c>
      <c r="Q24" s="121">
        <f t="shared" si="11"/>
        <v>0</v>
      </c>
      <c r="R24" s="121">
        <f t="shared" si="12"/>
        <v>0</v>
      </c>
      <c r="S24" s="122">
        <f t="shared" si="13"/>
        <v>0</v>
      </c>
      <c r="T24" s="123">
        <f t="shared" si="14"/>
        <v>0</v>
      </c>
      <c r="U24" s="214" t="s">
        <v>208</v>
      </c>
    </row>
    <row r="25" spans="1:21" x14ac:dyDescent="0.2">
      <c r="A25" s="154" t="s">
        <v>209</v>
      </c>
      <c r="B25" s="208"/>
      <c r="C25" s="304"/>
      <c r="D25" s="120">
        <f t="shared" ref="D25:D35" si="17">12*C25</f>
        <v>0</v>
      </c>
      <c r="E25" s="121">
        <f t="shared" si="15"/>
        <v>0</v>
      </c>
      <c r="F25" s="121">
        <f t="shared" si="0"/>
        <v>0</v>
      </c>
      <c r="G25" s="122">
        <f t="shared" si="1"/>
        <v>0</v>
      </c>
      <c r="H25" s="121">
        <f t="shared" si="2"/>
        <v>0</v>
      </c>
      <c r="I25" s="121">
        <f t="shared" si="3"/>
        <v>0</v>
      </c>
      <c r="J25" s="122">
        <f t="shared" si="4"/>
        <v>0</v>
      </c>
      <c r="K25" s="121">
        <f t="shared" si="5"/>
        <v>0</v>
      </c>
      <c r="L25" s="121">
        <f t="shared" si="6"/>
        <v>0</v>
      </c>
      <c r="M25" s="122">
        <f t="shared" si="7"/>
        <v>0</v>
      </c>
      <c r="N25" s="121">
        <f t="shared" si="8"/>
        <v>0</v>
      </c>
      <c r="O25" s="121">
        <f t="shared" si="9"/>
        <v>0</v>
      </c>
      <c r="P25" s="122">
        <f t="shared" si="10"/>
        <v>0</v>
      </c>
      <c r="Q25" s="121">
        <f t="shared" si="11"/>
        <v>0</v>
      </c>
      <c r="R25" s="121">
        <f t="shared" si="12"/>
        <v>0</v>
      </c>
      <c r="S25" s="122">
        <f t="shared" si="13"/>
        <v>0</v>
      </c>
      <c r="T25" s="123">
        <f t="shared" si="14"/>
        <v>0</v>
      </c>
      <c r="U25" s="214" t="s">
        <v>209</v>
      </c>
    </row>
    <row r="26" spans="1:21" x14ac:dyDescent="0.2">
      <c r="A26" s="154" t="s">
        <v>210</v>
      </c>
      <c r="B26" s="208"/>
      <c r="C26" s="304"/>
      <c r="D26" s="120">
        <f t="shared" ref="D26" si="18">12*C26</f>
        <v>0</v>
      </c>
      <c r="E26" s="121">
        <f t="shared" si="15"/>
        <v>0</v>
      </c>
      <c r="F26" s="121">
        <f t="shared" si="0"/>
        <v>0</v>
      </c>
      <c r="G26" s="122">
        <f t="shared" si="1"/>
        <v>0</v>
      </c>
      <c r="H26" s="121">
        <f t="shared" si="2"/>
        <v>0</v>
      </c>
      <c r="I26" s="121">
        <f t="shared" si="3"/>
        <v>0</v>
      </c>
      <c r="J26" s="122">
        <f t="shared" si="4"/>
        <v>0</v>
      </c>
      <c r="K26" s="121">
        <f t="shared" si="5"/>
        <v>0</v>
      </c>
      <c r="L26" s="121">
        <f t="shared" si="6"/>
        <v>0</v>
      </c>
      <c r="M26" s="122">
        <f t="shared" si="7"/>
        <v>0</v>
      </c>
      <c r="N26" s="121">
        <f t="shared" si="8"/>
        <v>0</v>
      </c>
      <c r="O26" s="121">
        <f t="shared" si="9"/>
        <v>0</v>
      </c>
      <c r="P26" s="122">
        <f t="shared" ref="P26" si="19">ROUND(SUM(N26:O26),0)</f>
        <v>0</v>
      </c>
      <c r="Q26" s="121">
        <f t="shared" si="11"/>
        <v>0</v>
      </c>
      <c r="R26" s="121">
        <f t="shared" si="12"/>
        <v>0</v>
      </c>
      <c r="S26" s="122">
        <f t="shared" si="13"/>
        <v>0</v>
      </c>
      <c r="T26" s="123">
        <f t="shared" si="14"/>
        <v>0</v>
      </c>
      <c r="U26" s="214" t="s">
        <v>210</v>
      </c>
    </row>
    <row r="27" spans="1:21" x14ac:dyDescent="0.2">
      <c r="A27" s="212" t="s">
        <v>41</v>
      </c>
      <c r="B27" s="208"/>
      <c r="C27" s="304"/>
      <c r="D27" s="120">
        <f t="shared" si="17"/>
        <v>0</v>
      </c>
      <c r="E27" s="121">
        <f t="shared" si="15"/>
        <v>0</v>
      </c>
      <c r="F27" s="121">
        <f t="shared" si="0"/>
        <v>0</v>
      </c>
      <c r="G27" s="122">
        <f t="shared" si="1"/>
        <v>0</v>
      </c>
      <c r="H27" s="121">
        <f t="shared" si="2"/>
        <v>0</v>
      </c>
      <c r="I27" s="121">
        <f t="shared" si="3"/>
        <v>0</v>
      </c>
      <c r="J27" s="122">
        <f t="shared" si="4"/>
        <v>0</v>
      </c>
      <c r="K27" s="121">
        <f t="shared" si="5"/>
        <v>0</v>
      </c>
      <c r="L27" s="121">
        <f t="shared" si="6"/>
        <v>0</v>
      </c>
      <c r="M27" s="122">
        <f t="shared" si="7"/>
        <v>0</v>
      </c>
      <c r="N27" s="121">
        <f t="shared" si="8"/>
        <v>0</v>
      </c>
      <c r="O27" s="121">
        <f t="shared" si="9"/>
        <v>0</v>
      </c>
      <c r="P27" s="122">
        <f t="shared" si="10"/>
        <v>0</v>
      </c>
      <c r="Q27" s="121">
        <f t="shared" si="11"/>
        <v>0</v>
      </c>
      <c r="R27" s="121">
        <f t="shared" si="12"/>
        <v>0</v>
      </c>
      <c r="S27" s="122">
        <f t="shared" si="13"/>
        <v>0</v>
      </c>
      <c r="T27" s="123">
        <f t="shared" si="14"/>
        <v>0</v>
      </c>
      <c r="U27" s="215" t="s">
        <v>41</v>
      </c>
    </row>
    <row r="28" spans="1:21" x14ac:dyDescent="0.2">
      <c r="A28" s="212" t="s">
        <v>38</v>
      </c>
      <c r="B28" s="208"/>
      <c r="C28" s="304"/>
      <c r="D28" s="120">
        <f t="shared" si="17"/>
        <v>0</v>
      </c>
      <c r="E28" s="121">
        <f t="shared" si="15"/>
        <v>0</v>
      </c>
      <c r="F28" s="121">
        <f t="shared" si="0"/>
        <v>0</v>
      </c>
      <c r="G28" s="122">
        <f t="shared" si="1"/>
        <v>0</v>
      </c>
      <c r="H28" s="121">
        <f t="shared" si="2"/>
        <v>0</v>
      </c>
      <c r="I28" s="121">
        <f t="shared" si="3"/>
        <v>0</v>
      </c>
      <c r="J28" s="122">
        <f t="shared" si="4"/>
        <v>0</v>
      </c>
      <c r="K28" s="121">
        <f t="shared" si="5"/>
        <v>0</v>
      </c>
      <c r="L28" s="121">
        <f t="shared" si="6"/>
        <v>0</v>
      </c>
      <c r="M28" s="122">
        <f t="shared" si="7"/>
        <v>0</v>
      </c>
      <c r="N28" s="121">
        <f t="shared" si="8"/>
        <v>0</v>
      </c>
      <c r="O28" s="121">
        <f t="shared" si="9"/>
        <v>0</v>
      </c>
      <c r="P28" s="122">
        <f t="shared" si="10"/>
        <v>0</v>
      </c>
      <c r="Q28" s="121">
        <f t="shared" si="11"/>
        <v>0</v>
      </c>
      <c r="R28" s="121">
        <f t="shared" si="12"/>
        <v>0</v>
      </c>
      <c r="S28" s="122">
        <f t="shared" si="13"/>
        <v>0</v>
      </c>
      <c r="T28" s="123">
        <f t="shared" si="14"/>
        <v>0</v>
      </c>
      <c r="U28" s="215" t="s">
        <v>38</v>
      </c>
    </row>
    <row r="29" spans="1:21" x14ac:dyDescent="0.2">
      <c r="A29" s="295" t="s">
        <v>266</v>
      </c>
      <c r="B29" s="208"/>
      <c r="C29" s="304"/>
      <c r="D29" s="120">
        <f>9*C29</f>
        <v>0</v>
      </c>
      <c r="E29" s="121">
        <f t="shared" si="15"/>
        <v>0</v>
      </c>
      <c r="F29" s="121">
        <f>ROUND(E29*$P$3,0)</f>
        <v>0</v>
      </c>
      <c r="G29" s="122">
        <f t="shared" si="1"/>
        <v>0</v>
      </c>
      <c r="H29" s="121">
        <f t="shared" si="2"/>
        <v>0</v>
      </c>
      <c r="I29" s="121">
        <f>ROUND(H29*$P$3,0)</f>
        <v>0</v>
      </c>
      <c r="J29" s="122">
        <f t="shared" si="4"/>
        <v>0</v>
      </c>
      <c r="K29" s="121">
        <f t="shared" si="5"/>
        <v>0</v>
      </c>
      <c r="L29" s="121">
        <f>ROUND(K29*$P$3,0)</f>
        <v>0</v>
      </c>
      <c r="M29" s="122">
        <f t="shared" si="7"/>
        <v>0</v>
      </c>
      <c r="N29" s="121">
        <f t="shared" si="8"/>
        <v>0</v>
      </c>
      <c r="O29" s="121">
        <f>ROUND(N29*$P$3,0)</f>
        <v>0</v>
      </c>
      <c r="P29" s="122">
        <f t="shared" ref="P29" si="20">ROUND(SUM(N29:O29),0)</f>
        <v>0</v>
      </c>
      <c r="Q29" s="121">
        <f t="shared" si="11"/>
        <v>0</v>
      </c>
      <c r="R29" s="121">
        <f>ROUND(Q29*$P$3,0)</f>
        <v>0</v>
      </c>
      <c r="S29" s="122">
        <f t="shared" si="13"/>
        <v>0</v>
      </c>
      <c r="T29" s="123">
        <f t="shared" si="14"/>
        <v>0</v>
      </c>
      <c r="U29" s="214" t="s">
        <v>266</v>
      </c>
    </row>
    <row r="30" spans="1:21" x14ac:dyDescent="0.2">
      <c r="A30" s="295" t="s">
        <v>267</v>
      </c>
      <c r="B30" s="208"/>
      <c r="C30" s="304"/>
      <c r="D30" s="336">
        <f>12*C30</f>
        <v>0</v>
      </c>
      <c r="E30" s="319">
        <f t="shared" si="15"/>
        <v>0</v>
      </c>
      <c r="F30" s="320">
        <f>ROUND(E30*$P$3,0)</f>
        <v>0</v>
      </c>
      <c r="G30" s="321">
        <f t="shared" si="1"/>
        <v>0</v>
      </c>
      <c r="H30" s="121">
        <f t="shared" si="2"/>
        <v>0</v>
      </c>
      <c r="I30" s="320">
        <f>ROUND(H30*$P$3,0)</f>
        <v>0</v>
      </c>
      <c r="J30" s="321">
        <f t="shared" si="4"/>
        <v>0</v>
      </c>
      <c r="K30" s="121">
        <f t="shared" si="5"/>
        <v>0</v>
      </c>
      <c r="L30" s="320">
        <f>ROUND(K30*$P$3,0)</f>
        <v>0</v>
      </c>
      <c r="M30" s="122">
        <f t="shared" si="7"/>
        <v>0</v>
      </c>
      <c r="N30" s="121">
        <f t="shared" si="8"/>
        <v>0</v>
      </c>
      <c r="O30" s="320">
        <f>ROUND(N30*$P$3,0)</f>
        <v>0</v>
      </c>
      <c r="P30" s="122">
        <f t="shared" ref="P30" si="21">ROUND(SUM(N30:O30),0)</f>
        <v>0</v>
      </c>
      <c r="Q30" s="121">
        <f t="shared" si="11"/>
        <v>0</v>
      </c>
      <c r="R30" s="320">
        <f>ROUND(Q30*$P$3,0)</f>
        <v>0</v>
      </c>
      <c r="S30" s="122">
        <f t="shared" si="13"/>
        <v>0</v>
      </c>
      <c r="T30" s="322">
        <f t="shared" si="14"/>
        <v>0</v>
      </c>
      <c r="U30" s="327" t="s">
        <v>267</v>
      </c>
    </row>
    <row r="31" spans="1:21" x14ac:dyDescent="0.2">
      <c r="A31" s="296" t="s">
        <v>243</v>
      </c>
      <c r="B31" s="313"/>
      <c r="C31" s="314"/>
      <c r="D31" s="328"/>
      <c r="E31" s="320">
        <f t="shared" ref="E31:T31" si="22">ROUND(SUM(E19:E30),0)</f>
        <v>0</v>
      </c>
      <c r="F31" s="320">
        <f t="shared" si="22"/>
        <v>0</v>
      </c>
      <c r="G31" s="329">
        <f t="shared" si="22"/>
        <v>0</v>
      </c>
      <c r="H31" s="320">
        <f t="shared" si="22"/>
        <v>0</v>
      </c>
      <c r="I31" s="320">
        <f t="shared" si="22"/>
        <v>0</v>
      </c>
      <c r="J31" s="321">
        <f t="shared" si="22"/>
        <v>0</v>
      </c>
      <c r="K31" s="320">
        <f t="shared" si="22"/>
        <v>0</v>
      </c>
      <c r="L31" s="320">
        <f t="shared" si="22"/>
        <v>0</v>
      </c>
      <c r="M31" s="329">
        <f t="shared" si="22"/>
        <v>0</v>
      </c>
      <c r="N31" s="320">
        <f t="shared" si="22"/>
        <v>0</v>
      </c>
      <c r="O31" s="320">
        <f t="shared" si="22"/>
        <v>0</v>
      </c>
      <c r="P31" s="329">
        <f t="shared" si="22"/>
        <v>0</v>
      </c>
      <c r="Q31" s="320">
        <f t="shared" si="22"/>
        <v>0</v>
      </c>
      <c r="R31" s="320">
        <f t="shared" si="22"/>
        <v>0</v>
      </c>
      <c r="S31" s="329">
        <f t="shared" si="22"/>
        <v>0</v>
      </c>
      <c r="T31" s="322">
        <f t="shared" si="22"/>
        <v>0</v>
      </c>
      <c r="U31" s="296" t="s">
        <v>245</v>
      </c>
    </row>
    <row r="32" spans="1:21" x14ac:dyDescent="0.2">
      <c r="A32" s="301" t="s">
        <v>268</v>
      </c>
      <c r="B32" s="315"/>
      <c r="C32" s="316"/>
      <c r="D32" s="297"/>
      <c r="E32" s="298"/>
      <c r="F32" s="298"/>
      <c r="G32" s="299"/>
      <c r="H32" s="337"/>
      <c r="I32" s="338"/>
      <c r="J32" s="339"/>
      <c r="K32" s="337"/>
      <c r="L32" s="338"/>
      <c r="M32" s="339"/>
      <c r="N32" s="337"/>
      <c r="O32" s="338"/>
      <c r="P32" s="339"/>
      <c r="Q32" s="337"/>
      <c r="R32" s="338"/>
      <c r="S32" s="339"/>
      <c r="T32" s="340"/>
      <c r="U32" s="300"/>
    </row>
    <row r="33" spans="1:21" x14ac:dyDescent="0.2">
      <c r="A33" s="295" t="s">
        <v>241</v>
      </c>
      <c r="B33" s="208"/>
      <c r="C33" s="304"/>
      <c r="D33" s="332">
        <f t="shared" si="17"/>
        <v>0</v>
      </c>
      <c r="E33" s="333">
        <f>ROUND($B33*$C33,0)</f>
        <v>0</v>
      </c>
      <c r="F33" s="333">
        <f>ROUND(E33*$P$2,0)</f>
        <v>0</v>
      </c>
      <c r="G33" s="323">
        <f>ROUND(SUM(E33:F33),0)</f>
        <v>0</v>
      </c>
      <c r="H33" s="121">
        <f>IF($B$9&gt;1,ROUND($E33,0),0)</f>
        <v>0</v>
      </c>
      <c r="I33" s="121">
        <f>ROUND(H33*$P$2,0)</f>
        <v>0</v>
      </c>
      <c r="J33" s="122">
        <f>ROUND(SUM(H33:I33),0)</f>
        <v>0</v>
      </c>
      <c r="K33" s="121">
        <f>IF($B$9&gt;2,ROUND($H33,0),0)</f>
        <v>0</v>
      </c>
      <c r="L33" s="121">
        <f>ROUND(K33*$P$2,0)</f>
        <v>0</v>
      </c>
      <c r="M33" s="122">
        <f>ROUND(SUM(K33:L33),0)</f>
        <v>0</v>
      </c>
      <c r="N33" s="121">
        <f>IF($B$9&gt;3,ROUND($K33,0),0)</f>
        <v>0</v>
      </c>
      <c r="O33" s="121">
        <f>ROUND(N33*$P$2,0)</f>
        <v>0</v>
      </c>
      <c r="P33" s="122">
        <f>ROUND(SUM(N33:O33),0)</f>
        <v>0</v>
      </c>
      <c r="Q33" s="121">
        <f>IF($B$9&gt;4,ROUND($N33,0),0)</f>
        <v>0</v>
      </c>
      <c r="R33" s="121">
        <f>ROUND(Q33*$P$2,0)</f>
        <v>0</v>
      </c>
      <c r="S33" s="122">
        <f>ROUND(SUM(Q33:R33),0)</f>
        <v>0</v>
      </c>
      <c r="T33" s="123">
        <f>ROUND(SUM(G33,J33,M33,P33,S33),0)</f>
        <v>0</v>
      </c>
      <c r="U33" s="331" t="s">
        <v>241</v>
      </c>
    </row>
    <row r="34" spans="1:21" x14ac:dyDescent="0.2">
      <c r="A34" s="212" t="s">
        <v>239</v>
      </c>
      <c r="B34" s="208"/>
      <c r="C34" s="304"/>
      <c r="D34" s="120">
        <f t="shared" si="17"/>
        <v>0</v>
      </c>
      <c r="E34" s="121">
        <f>ROUND($B34*$C34,0)</f>
        <v>0</v>
      </c>
      <c r="F34" s="121">
        <f>ROUND(E34*$P$4,0)</f>
        <v>0</v>
      </c>
      <c r="G34" s="122">
        <f>ROUND(SUM(E34:F34),0)</f>
        <v>0</v>
      </c>
      <c r="H34" s="121">
        <f>IF($B$9&gt;1,ROUND($E34,0),0)</f>
        <v>0</v>
      </c>
      <c r="I34" s="121">
        <f>ROUND(H34*$P$4,0)</f>
        <v>0</v>
      </c>
      <c r="J34" s="122">
        <f>ROUND(SUM(H34:I34),0)</f>
        <v>0</v>
      </c>
      <c r="K34" s="121">
        <f>IF($B$9&gt;2,ROUND($H34,0),0)</f>
        <v>0</v>
      </c>
      <c r="L34" s="121">
        <f>ROUND(K34*$P$4,0)</f>
        <v>0</v>
      </c>
      <c r="M34" s="122">
        <f>ROUND(SUM(K34:L34),0)</f>
        <v>0</v>
      </c>
      <c r="N34" s="121">
        <f>IF($B$9&gt;3,ROUND($K34,0),0)</f>
        <v>0</v>
      </c>
      <c r="O34" s="121">
        <f>ROUND(N34*$P$4,0)</f>
        <v>0</v>
      </c>
      <c r="P34" s="122">
        <f>ROUND(SUM(N34:O34),0)</f>
        <v>0</v>
      </c>
      <c r="Q34" s="121">
        <f>IF($B$9&gt;4,ROUND($N34,0),0)</f>
        <v>0</v>
      </c>
      <c r="R34" s="121">
        <f>ROUND(Q34*$P$4,0)</f>
        <v>0</v>
      </c>
      <c r="S34" s="122">
        <f>ROUND(SUM(Q34:R34),0)</f>
        <v>0</v>
      </c>
      <c r="T34" s="123">
        <f>ROUND(SUM(G34,J34,M34,P34,S34),0)</f>
        <v>0</v>
      </c>
      <c r="U34" s="215" t="s">
        <v>239</v>
      </c>
    </row>
    <row r="35" spans="1:21" x14ac:dyDescent="0.2">
      <c r="A35" s="295" t="s">
        <v>238</v>
      </c>
      <c r="B35" s="208"/>
      <c r="C35" s="304"/>
      <c r="D35" s="120">
        <f t="shared" si="17"/>
        <v>0</v>
      </c>
      <c r="E35" s="121">
        <f>ROUND($B35*$C35,0)</f>
        <v>0</v>
      </c>
      <c r="F35" s="121">
        <f>ROUND(E35*$P$5,0)</f>
        <v>0</v>
      </c>
      <c r="G35" s="122">
        <f>ROUND(SUM(E35:F35),0)</f>
        <v>0</v>
      </c>
      <c r="H35" s="121">
        <f>IF($B$9&gt;1,ROUND($E35,0),0)</f>
        <v>0</v>
      </c>
      <c r="I35" s="121">
        <f>ROUND(H35*$P$5,0)</f>
        <v>0</v>
      </c>
      <c r="J35" s="122">
        <f>ROUND(SUM(H35:I35),0)</f>
        <v>0</v>
      </c>
      <c r="K35" s="121">
        <f>IF($B$9&gt;2,ROUND($H35,0),0)</f>
        <v>0</v>
      </c>
      <c r="L35" s="121">
        <f>ROUND(K35*$P$5,0)</f>
        <v>0</v>
      </c>
      <c r="M35" s="122">
        <f>ROUND(SUM(K35:L35),0)</f>
        <v>0</v>
      </c>
      <c r="N35" s="121">
        <f>IF($B$9&gt;3,ROUND($K35,0),0)</f>
        <v>0</v>
      </c>
      <c r="O35" s="121">
        <f>ROUND(N35*$P$5,0)</f>
        <v>0</v>
      </c>
      <c r="P35" s="122">
        <f>ROUND(SUM(N35:O35),0)</f>
        <v>0</v>
      </c>
      <c r="Q35" s="121">
        <f>IF($B$9&gt;4,ROUND($N35,0),0)</f>
        <v>0</v>
      </c>
      <c r="R35" s="121">
        <f>ROUND(Q35*$P$5,0)</f>
        <v>0</v>
      </c>
      <c r="S35" s="122">
        <f>ROUND(SUM(Q35:R35),0)</f>
        <v>0</v>
      </c>
      <c r="T35" s="123">
        <f>ROUND(SUM(G35,J35,M35,P35,S35),0)</f>
        <v>0</v>
      </c>
      <c r="U35" s="214" t="s">
        <v>238</v>
      </c>
    </row>
    <row r="36" spans="1:21" x14ac:dyDescent="0.2">
      <c r="A36" s="295" t="s">
        <v>242</v>
      </c>
      <c r="B36" s="208"/>
      <c r="C36" s="304"/>
      <c r="D36" s="336">
        <f t="shared" ref="D36" si="23">12*C36</f>
        <v>0</v>
      </c>
      <c r="E36" s="319">
        <f>ROUND($B36*$C36,0)</f>
        <v>0</v>
      </c>
      <c r="F36" s="320">
        <f>ROUND(E36*$P$5,0)</f>
        <v>0</v>
      </c>
      <c r="G36" s="321">
        <f>ROUND(SUM(E36:F36),0)</f>
        <v>0</v>
      </c>
      <c r="H36" s="320">
        <f>IF($B$9&gt;1,ROUND($E36,0),0)</f>
        <v>0</v>
      </c>
      <c r="I36" s="320">
        <f>ROUND(H36*$P$5,0)</f>
        <v>0</v>
      </c>
      <c r="J36" s="321">
        <f>ROUND(SUM(H36:I36),0)</f>
        <v>0</v>
      </c>
      <c r="K36" s="320">
        <f>IF($B$9&gt;2,ROUND($H36,0),0)</f>
        <v>0</v>
      </c>
      <c r="L36" s="320">
        <f>ROUND(K36*$P$5,0)</f>
        <v>0</v>
      </c>
      <c r="M36" s="321">
        <f>ROUND(SUM(K36:L36),0)</f>
        <v>0</v>
      </c>
      <c r="N36" s="320">
        <f>IF($B$9&gt;3,ROUND($K36,0),0)</f>
        <v>0</v>
      </c>
      <c r="O36" s="320">
        <f>ROUND(N36*$P$5,0)</f>
        <v>0</v>
      </c>
      <c r="P36" s="321">
        <f>ROUND(SUM(N36:O36),0)</f>
        <v>0</v>
      </c>
      <c r="Q36" s="320">
        <f>IF($B$9&gt;4,ROUND($N36,0),0)</f>
        <v>0</v>
      </c>
      <c r="R36" s="320">
        <f>ROUND(Q36*$P$5,0)</f>
        <v>0</v>
      </c>
      <c r="S36" s="321">
        <f>ROUND(SUM(Q36:R36),0)</f>
        <v>0</v>
      </c>
      <c r="T36" s="322">
        <f>ROUND(SUM(G36,J36,M36,P36,S36),0)</f>
        <v>0</v>
      </c>
      <c r="U36" s="327" t="s">
        <v>242</v>
      </c>
    </row>
    <row r="37" spans="1:21" ht="13.5" thickBot="1" x14ac:dyDescent="0.25">
      <c r="A37" s="296" t="s">
        <v>244</v>
      </c>
      <c r="B37" s="317"/>
      <c r="C37" s="318"/>
      <c r="D37" s="125"/>
      <c r="E37" s="126">
        <f t="shared" ref="E37:T37" si="24">ROUND(SUM(E33:E36),0)</f>
        <v>0</v>
      </c>
      <c r="F37" s="126">
        <f t="shared" si="24"/>
        <v>0</v>
      </c>
      <c r="G37" s="324">
        <f t="shared" si="24"/>
        <v>0</v>
      </c>
      <c r="H37" s="126">
        <f t="shared" si="24"/>
        <v>0</v>
      </c>
      <c r="I37" s="126">
        <f t="shared" si="24"/>
        <v>0</v>
      </c>
      <c r="J37" s="324">
        <f t="shared" si="24"/>
        <v>0</v>
      </c>
      <c r="K37" s="126">
        <f t="shared" si="24"/>
        <v>0</v>
      </c>
      <c r="L37" s="126">
        <f t="shared" si="24"/>
        <v>0</v>
      </c>
      <c r="M37" s="324">
        <f t="shared" si="24"/>
        <v>0</v>
      </c>
      <c r="N37" s="126">
        <f t="shared" si="24"/>
        <v>0</v>
      </c>
      <c r="O37" s="126">
        <f t="shared" si="24"/>
        <v>0</v>
      </c>
      <c r="P37" s="324">
        <f t="shared" si="24"/>
        <v>0</v>
      </c>
      <c r="Q37" s="126">
        <f t="shared" si="24"/>
        <v>0</v>
      </c>
      <c r="R37" s="126">
        <f t="shared" si="24"/>
        <v>0</v>
      </c>
      <c r="S37" s="324">
        <f t="shared" si="24"/>
        <v>0</v>
      </c>
      <c r="T37" s="127">
        <f t="shared" si="24"/>
        <v>0</v>
      </c>
      <c r="U37" s="334" t="s">
        <v>246</v>
      </c>
    </row>
    <row r="38" spans="1:21" ht="14.25" thickTop="1" thickBot="1" x14ac:dyDescent="0.25">
      <c r="A38" s="135" t="s">
        <v>108</v>
      </c>
      <c r="B38" s="138"/>
      <c r="C38" s="139"/>
      <c r="D38" s="128"/>
      <c r="E38" s="129">
        <f t="shared" ref="E38:T38" si="25">ROUND(SUM(E31,E37),0)</f>
        <v>0</v>
      </c>
      <c r="F38" s="129">
        <f t="shared" si="25"/>
        <v>0</v>
      </c>
      <c r="G38" s="325">
        <f t="shared" si="25"/>
        <v>0</v>
      </c>
      <c r="H38" s="129">
        <f t="shared" si="25"/>
        <v>0</v>
      </c>
      <c r="I38" s="129">
        <f t="shared" si="25"/>
        <v>0</v>
      </c>
      <c r="J38" s="325">
        <f t="shared" si="25"/>
        <v>0</v>
      </c>
      <c r="K38" s="129">
        <f t="shared" si="25"/>
        <v>0</v>
      </c>
      <c r="L38" s="129">
        <f t="shared" si="25"/>
        <v>0</v>
      </c>
      <c r="M38" s="325">
        <f t="shared" si="25"/>
        <v>0</v>
      </c>
      <c r="N38" s="129">
        <f t="shared" si="25"/>
        <v>0</v>
      </c>
      <c r="O38" s="129">
        <f t="shared" si="25"/>
        <v>0</v>
      </c>
      <c r="P38" s="325">
        <f t="shared" si="25"/>
        <v>0</v>
      </c>
      <c r="Q38" s="129">
        <f t="shared" si="25"/>
        <v>0</v>
      </c>
      <c r="R38" s="129">
        <f t="shared" si="25"/>
        <v>0</v>
      </c>
      <c r="S38" s="325">
        <f t="shared" si="25"/>
        <v>0</v>
      </c>
      <c r="T38" s="302">
        <f t="shared" si="25"/>
        <v>0</v>
      </c>
      <c r="U38" s="335" t="s">
        <v>47</v>
      </c>
    </row>
    <row r="39" spans="1:21" ht="13.5" thickBot="1" x14ac:dyDescent="0.25">
      <c r="A39" s="131"/>
      <c r="B39" s="136"/>
      <c r="C39" s="137"/>
      <c r="D39" s="132" t="s">
        <v>99</v>
      </c>
      <c r="E39" s="133"/>
      <c r="F39" s="133"/>
      <c r="G39" s="46">
        <f>ROUND(E31,0)</f>
        <v>0</v>
      </c>
      <c r="H39" s="133"/>
      <c r="I39" s="133"/>
      <c r="J39" s="46">
        <f>ROUND(H31,0)</f>
        <v>0</v>
      </c>
      <c r="K39" s="133"/>
      <c r="L39" s="133"/>
      <c r="M39" s="46">
        <f>ROUND(K31,0)</f>
        <v>0</v>
      </c>
      <c r="N39" s="133"/>
      <c r="O39" s="133"/>
      <c r="P39" s="46">
        <f>ROUND(N31,0)</f>
        <v>0</v>
      </c>
      <c r="Q39" s="133"/>
      <c r="R39" s="133"/>
      <c r="S39" s="46">
        <f>ROUND(Q31,0)</f>
        <v>0</v>
      </c>
      <c r="T39" s="134">
        <f>ROUND(SUM(G39,J39,M39,P39,S39),0)</f>
        <v>0</v>
      </c>
      <c r="U39" s="216" t="s">
        <v>102</v>
      </c>
    </row>
    <row r="40" spans="1:21" ht="13.5" thickBot="1" x14ac:dyDescent="0.25">
      <c r="A40" s="131"/>
      <c r="B40" s="136"/>
      <c r="C40" s="137"/>
      <c r="D40" s="132" t="s">
        <v>100</v>
      </c>
      <c r="E40" s="133"/>
      <c r="F40" s="133"/>
      <c r="G40" s="46">
        <f>ROUND(E37,0)</f>
        <v>0</v>
      </c>
      <c r="H40" s="133"/>
      <c r="I40" s="133"/>
      <c r="J40" s="46">
        <f>ROUND(H37,0)</f>
        <v>0</v>
      </c>
      <c r="K40" s="133"/>
      <c r="L40" s="133"/>
      <c r="M40" s="46">
        <f>ROUND(K37,0)</f>
        <v>0</v>
      </c>
      <c r="N40" s="133"/>
      <c r="O40" s="133"/>
      <c r="P40" s="46">
        <f>ROUND(N37,0)</f>
        <v>0</v>
      </c>
      <c r="Q40" s="133"/>
      <c r="R40" s="133"/>
      <c r="S40" s="46">
        <f>ROUND(Q37,0)</f>
        <v>0</v>
      </c>
      <c r="T40" s="134">
        <f>ROUND(SUM(G40,J40,M40,P40,S40),0)</f>
        <v>0</v>
      </c>
      <c r="U40" s="216" t="s">
        <v>103</v>
      </c>
    </row>
    <row r="41" spans="1:21" ht="13.5" thickBot="1" x14ac:dyDescent="0.25">
      <c r="A41" s="235"/>
      <c r="B41" s="236"/>
      <c r="C41" s="139"/>
      <c r="D41" s="237" t="s">
        <v>101</v>
      </c>
      <c r="E41" s="236"/>
      <c r="F41" s="236"/>
      <c r="G41" s="238">
        <f>ROUND(SUM(F31,F37),0)</f>
        <v>0</v>
      </c>
      <c r="H41" s="236"/>
      <c r="I41" s="236"/>
      <c r="J41" s="238">
        <f>ROUND(SUM(I31,I37),0)</f>
        <v>0</v>
      </c>
      <c r="K41" s="236"/>
      <c r="L41" s="236"/>
      <c r="M41" s="238">
        <f>ROUND(SUM(L31,L37),0)</f>
        <v>0</v>
      </c>
      <c r="N41" s="236"/>
      <c r="O41" s="236"/>
      <c r="P41" s="238">
        <f>ROUND(SUM(O31,O37),0)</f>
        <v>0</v>
      </c>
      <c r="Q41" s="236"/>
      <c r="R41" s="236"/>
      <c r="S41" s="238">
        <f>ROUND(SUM(R31,R37),0)</f>
        <v>0</v>
      </c>
      <c r="T41" s="134">
        <f>ROUND(SUM(G41,J41,M41,P41,S41),0)</f>
        <v>0</v>
      </c>
      <c r="U41" s="217" t="s">
        <v>104</v>
      </c>
    </row>
    <row r="42" spans="1:21" x14ac:dyDescent="0.2">
      <c r="A42" s="225" t="s">
        <v>234</v>
      </c>
      <c r="B42" s="228"/>
      <c r="C42" s="229"/>
      <c r="D42" s="234"/>
      <c r="E42" s="228"/>
      <c r="F42" s="228"/>
      <c r="G42" s="226" t="s">
        <v>3</v>
      </c>
      <c r="H42" s="398"/>
      <c r="I42" s="398"/>
      <c r="J42" s="226" t="s">
        <v>4</v>
      </c>
      <c r="K42" s="398"/>
      <c r="L42" s="398"/>
      <c r="M42" s="226" t="s">
        <v>5</v>
      </c>
      <c r="N42" s="398"/>
      <c r="O42" s="398"/>
      <c r="P42" s="226" t="s">
        <v>6</v>
      </c>
      <c r="Q42" s="398"/>
      <c r="R42" s="398"/>
      <c r="S42" s="226" t="s">
        <v>7</v>
      </c>
      <c r="T42" s="148"/>
      <c r="U42" s="384" t="s">
        <v>234</v>
      </c>
    </row>
    <row r="43" spans="1:21" x14ac:dyDescent="0.2">
      <c r="A43" s="263" t="s">
        <v>269</v>
      </c>
      <c r="B43" s="133"/>
      <c r="C43" s="381"/>
      <c r="D43" s="382"/>
      <c r="E43" s="133"/>
      <c r="F43" s="133"/>
      <c r="G43" s="383"/>
      <c r="H43" s="133"/>
      <c r="I43" s="133"/>
      <c r="J43" s="383"/>
      <c r="K43" s="133"/>
      <c r="L43" s="133"/>
      <c r="M43" s="383"/>
      <c r="N43" s="133"/>
      <c r="O43" s="133"/>
      <c r="P43" s="383"/>
      <c r="Q43" s="133"/>
      <c r="R43" s="133"/>
      <c r="S43" s="383"/>
      <c r="T43" s="281">
        <f>ROUND(SUM(G43,J43,M43,P43,S43),0)</f>
        <v>0</v>
      </c>
      <c r="U43" s="219" t="s">
        <v>270</v>
      </c>
    </row>
    <row r="44" spans="1:21" x14ac:dyDescent="0.2">
      <c r="A44" s="263" t="s">
        <v>272</v>
      </c>
      <c r="B44" s="133"/>
      <c r="C44" s="381"/>
      <c r="D44" s="382"/>
      <c r="E44" s="133"/>
      <c r="F44" s="133"/>
      <c r="G44" s="383"/>
      <c r="H44" s="133"/>
      <c r="I44" s="133"/>
      <c r="J44" s="383"/>
      <c r="K44" s="133"/>
      <c r="L44" s="133"/>
      <c r="M44" s="383"/>
      <c r="N44" s="133"/>
      <c r="O44" s="133"/>
      <c r="P44" s="383"/>
      <c r="Q44" s="133"/>
      <c r="R44" s="133"/>
      <c r="S44" s="383"/>
      <c r="T44" s="281">
        <f>ROUND(SUM(G44,J44,M44,P44,S44),0)</f>
        <v>0</v>
      </c>
      <c r="U44" s="219" t="s">
        <v>270</v>
      </c>
    </row>
    <row r="45" spans="1:21" ht="13.5" thickBot="1" x14ac:dyDescent="0.25">
      <c r="A45" s="263" t="s">
        <v>273</v>
      </c>
      <c r="B45" s="133"/>
      <c r="C45" s="381"/>
      <c r="D45" s="382"/>
      <c r="E45" s="133"/>
      <c r="F45" s="133"/>
      <c r="G45" s="383"/>
      <c r="H45" s="133"/>
      <c r="I45" s="133"/>
      <c r="J45" s="383"/>
      <c r="K45" s="133"/>
      <c r="L45" s="133"/>
      <c r="M45" s="383"/>
      <c r="N45" s="133"/>
      <c r="O45" s="133"/>
      <c r="P45" s="383"/>
      <c r="Q45" s="133"/>
      <c r="R45" s="133"/>
      <c r="S45" s="383"/>
      <c r="T45" s="281">
        <f>ROUND(SUM(G45,J45,M45,P45,S45),0)</f>
        <v>0</v>
      </c>
      <c r="U45" s="219" t="s">
        <v>270</v>
      </c>
    </row>
    <row r="46" spans="1:21" s="168" customFormat="1" ht="13.5" thickBot="1" x14ac:dyDescent="0.25">
      <c r="A46" s="239" t="s">
        <v>105</v>
      </c>
      <c r="B46" s="236"/>
      <c r="C46" s="139"/>
      <c r="D46" s="426"/>
      <c r="E46" s="426"/>
      <c r="F46" s="425"/>
      <c r="G46" s="246">
        <f>ROUND(SUM(G43:G45),0)</f>
        <v>0</v>
      </c>
      <c r="H46" s="424"/>
      <c r="I46" s="425"/>
      <c r="J46" s="246">
        <f>ROUND(SUM(J43:J45),0)</f>
        <v>0</v>
      </c>
      <c r="K46" s="424"/>
      <c r="L46" s="425"/>
      <c r="M46" s="246">
        <f>ROUND(SUM(M43:M45),0)</f>
        <v>0</v>
      </c>
      <c r="N46" s="424"/>
      <c r="O46" s="425"/>
      <c r="P46" s="246">
        <f>ROUND(SUM(P43:P45),0)</f>
        <v>0</v>
      </c>
      <c r="Q46" s="424"/>
      <c r="R46" s="425"/>
      <c r="S46" s="246">
        <f>ROUND(SUM(S43:S45),0)</f>
        <v>0</v>
      </c>
      <c r="T46" s="134">
        <f>ROUND(SUM(S46,P46,M46,J46,G46),0)</f>
        <v>0</v>
      </c>
      <c r="U46" s="218" t="s">
        <v>107</v>
      </c>
    </row>
    <row r="47" spans="1:21" s="168" customFormat="1" x14ac:dyDescent="0.2">
      <c r="A47" s="225" t="s">
        <v>233</v>
      </c>
      <c r="B47" s="228"/>
      <c r="C47" s="229"/>
      <c r="D47" s="230"/>
      <c r="E47" s="230"/>
      <c r="F47" s="230"/>
      <c r="G47" s="231"/>
      <c r="H47" s="230"/>
      <c r="I47" s="230"/>
      <c r="J47" s="231"/>
      <c r="K47" s="230"/>
      <c r="L47" s="230"/>
      <c r="M47" s="231"/>
      <c r="N47" s="230"/>
      <c r="O47" s="230"/>
      <c r="P47" s="231"/>
      <c r="Q47" s="230"/>
      <c r="R47" s="230"/>
      <c r="S47" s="231"/>
      <c r="T47" s="232"/>
      <c r="U47" s="222" t="s">
        <v>225</v>
      </c>
    </row>
    <row r="48" spans="1:21" x14ac:dyDescent="0.2">
      <c r="A48" s="263" t="s">
        <v>54</v>
      </c>
      <c r="B48" s="136"/>
      <c r="C48" s="141"/>
      <c r="D48" s="423"/>
      <c r="E48" s="423"/>
      <c r="F48" s="423"/>
      <c r="G48" s="209"/>
      <c r="H48" s="404"/>
      <c r="I48" s="405"/>
      <c r="J48" s="209"/>
      <c r="K48" s="404"/>
      <c r="L48" s="405"/>
      <c r="M48" s="209"/>
      <c r="N48" s="404"/>
      <c r="O48" s="405"/>
      <c r="P48" s="209"/>
      <c r="Q48" s="404"/>
      <c r="R48" s="405"/>
      <c r="S48" s="209"/>
      <c r="T48" s="233">
        <f>ROUND(SUM(S48,P48,M48,J48,G48),0)</f>
        <v>0</v>
      </c>
      <c r="U48" s="219" t="s">
        <v>110</v>
      </c>
    </row>
    <row r="49" spans="1:21" ht="13.5" thickBot="1" x14ac:dyDescent="0.25">
      <c r="A49" s="263" t="s">
        <v>55</v>
      </c>
      <c r="B49" s="136"/>
      <c r="C49" s="141"/>
      <c r="D49" s="423"/>
      <c r="E49" s="423"/>
      <c r="F49" s="423"/>
      <c r="G49" s="209"/>
      <c r="H49" s="404"/>
      <c r="I49" s="405"/>
      <c r="J49" s="209"/>
      <c r="K49" s="404"/>
      <c r="L49" s="405"/>
      <c r="M49" s="209"/>
      <c r="N49" s="404"/>
      <c r="O49" s="405"/>
      <c r="P49" s="209"/>
      <c r="Q49" s="404"/>
      <c r="R49" s="405"/>
      <c r="S49" s="210"/>
      <c r="T49" s="142">
        <f>ROUND(SUM(S49,P49,M49,J49,G49),0)</f>
        <v>0</v>
      </c>
      <c r="U49" s="219" t="s">
        <v>111</v>
      </c>
    </row>
    <row r="50" spans="1:21" ht="13.5" thickBot="1" x14ac:dyDescent="0.25">
      <c r="A50" s="264" t="s">
        <v>226</v>
      </c>
      <c r="B50" s="236"/>
      <c r="C50" s="243"/>
      <c r="D50" s="427"/>
      <c r="E50" s="427"/>
      <c r="F50" s="428"/>
      <c r="G50" s="134">
        <f>ROUND(SUM(G48:G49),0)</f>
        <v>0</v>
      </c>
      <c r="H50" s="429"/>
      <c r="I50" s="428"/>
      <c r="J50" s="134">
        <f>ROUND(SUM(J48:J49),0)</f>
        <v>0</v>
      </c>
      <c r="K50" s="429"/>
      <c r="L50" s="428"/>
      <c r="M50" s="134">
        <f>ROUND(SUM(M48:M49),0)</f>
        <v>0</v>
      </c>
      <c r="N50" s="429"/>
      <c r="O50" s="428"/>
      <c r="P50" s="134">
        <f>ROUND(SUM(P48:P49),0)</f>
        <v>0</v>
      </c>
      <c r="Q50" s="429"/>
      <c r="R50" s="428"/>
      <c r="S50" s="134">
        <f>ROUND(SUM(S48:S49),0)</f>
        <v>0</v>
      </c>
      <c r="T50" s="134">
        <f>ROUND(SUM(T48:T49),0)</f>
        <v>0</v>
      </c>
      <c r="U50" s="217" t="s">
        <v>109</v>
      </c>
    </row>
    <row r="51" spans="1:21" x14ac:dyDescent="0.2">
      <c r="A51" s="225" t="s">
        <v>76</v>
      </c>
      <c r="B51" s="227" t="s">
        <v>73</v>
      </c>
      <c r="C51" s="409" t="s">
        <v>81</v>
      </c>
      <c r="D51" s="409"/>
      <c r="E51" s="409"/>
      <c r="F51" s="266">
        <v>0</v>
      </c>
      <c r="G51" s="240"/>
      <c r="H51" s="203" t="s">
        <v>4</v>
      </c>
      <c r="I51" s="266">
        <v>0</v>
      </c>
      <c r="J51" s="240"/>
      <c r="K51" s="241" t="s">
        <v>5</v>
      </c>
      <c r="L51" s="266">
        <v>0</v>
      </c>
      <c r="M51" s="240"/>
      <c r="N51" s="203" t="s">
        <v>6</v>
      </c>
      <c r="O51" s="266">
        <v>0</v>
      </c>
      <c r="P51" s="240"/>
      <c r="Q51" s="203" t="s">
        <v>7</v>
      </c>
      <c r="R51" s="266">
        <v>0</v>
      </c>
      <c r="S51" s="240"/>
      <c r="T51" s="242"/>
      <c r="U51" s="222" t="s">
        <v>223</v>
      </c>
    </row>
    <row r="52" spans="1:21" x14ac:dyDescent="0.2">
      <c r="A52" s="263" t="s">
        <v>69</v>
      </c>
      <c r="B52" s="79"/>
      <c r="C52" s="43"/>
      <c r="D52" s="43"/>
      <c r="E52" s="43"/>
      <c r="F52" s="136"/>
      <c r="G52" s="279">
        <f>ROUND(B52*$F$51,0)</f>
        <v>0</v>
      </c>
      <c r="H52" s="133"/>
      <c r="I52" s="133"/>
      <c r="J52" s="279">
        <f>ROUND($B$52*I$51,0)</f>
        <v>0</v>
      </c>
      <c r="K52" s="143"/>
      <c r="L52" s="143"/>
      <c r="M52" s="279">
        <f>ROUND($B$52*L$51,0)</f>
        <v>0</v>
      </c>
      <c r="N52" s="143"/>
      <c r="O52" s="143"/>
      <c r="P52" s="279">
        <f>ROUND($B$52*O$51,0)</f>
        <v>0</v>
      </c>
      <c r="Q52" s="143"/>
      <c r="R52" s="143"/>
      <c r="S52" s="279">
        <f>ROUND($B$52*R$51,0)</f>
        <v>0</v>
      </c>
      <c r="T52" s="281">
        <f>ROUND(SUM(G52,J52,M52,P52,S52),0)</f>
        <v>0</v>
      </c>
      <c r="U52" s="214" t="s">
        <v>172</v>
      </c>
    </row>
    <row r="53" spans="1:21" x14ac:dyDescent="0.2">
      <c r="A53" s="263" t="s">
        <v>283</v>
      </c>
      <c r="B53" s="80"/>
      <c r="C53" s="57"/>
      <c r="D53" s="136"/>
      <c r="E53" s="136"/>
      <c r="F53" s="136"/>
      <c r="G53" s="279">
        <f>ROUND(B53*$F$51,0)</f>
        <v>0</v>
      </c>
      <c r="H53" s="133"/>
      <c r="I53" s="133"/>
      <c r="J53" s="279">
        <f>ROUND($B$53*I$51,0)</f>
        <v>0</v>
      </c>
      <c r="K53" s="143"/>
      <c r="L53" s="143"/>
      <c r="M53" s="279">
        <f>ROUND($B$53*L$51,0)</f>
        <v>0</v>
      </c>
      <c r="N53" s="143"/>
      <c r="O53" s="143"/>
      <c r="P53" s="279">
        <f>ROUND($B$53*O$51,0)</f>
        <v>0</v>
      </c>
      <c r="Q53" s="143"/>
      <c r="R53" s="143"/>
      <c r="S53" s="279">
        <f>ROUND($B$53*R$51,0)</f>
        <v>0</v>
      </c>
      <c r="T53" s="281">
        <f>ROUND(SUM(G53,J53,M53,P53,S53),0)</f>
        <v>0</v>
      </c>
      <c r="U53" s="214" t="s">
        <v>173</v>
      </c>
    </row>
    <row r="54" spans="1:21" x14ac:dyDescent="0.2">
      <c r="A54" s="265" t="s">
        <v>70</v>
      </c>
      <c r="B54" s="80"/>
      <c r="C54" s="57"/>
      <c r="D54" s="136"/>
      <c r="E54" s="136"/>
      <c r="F54" s="136"/>
      <c r="G54" s="279">
        <f>ROUND(B54*$F$51,0)</f>
        <v>0</v>
      </c>
      <c r="H54" s="133"/>
      <c r="I54" s="133"/>
      <c r="J54" s="279">
        <f>ROUND($B$54*I$51,0)</f>
        <v>0</v>
      </c>
      <c r="K54" s="143"/>
      <c r="L54" s="143"/>
      <c r="M54" s="279">
        <f>ROUND($B$54*L$51,0)</f>
        <v>0</v>
      </c>
      <c r="N54" s="143"/>
      <c r="O54" s="143"/>
      <c r="P54" s="279">
        <f>ROUND($B$54*O$51,0)</f>
        <v>0</v>
      </c>
      <c r="Q54" s="143"/>
      <c r="R54" s="143"/>
      <c r="S54" s="279">
        <f>ROUND($B$54*R$51,0)</f>
        <v>0</v>
      </c>
      <c r="T54" s="281">
        <f>ROUND(SUM(G54,J54,M54,P54,S54),0)</f>
        <v>0</v>
      </c>
      <c r="U54" s="214" t="s">
        <v>176</v>
      </c>
    </row>
    <row r="55" spans="1:21" x14ac:dyDescent="0.2">
      <c r="A55" s="265" t="s">
        <v>71</v>
      </c>
      <c r="B55" s="80"/>
      <c r="C55" s="57"/>
      <c r="D55" s="136"/>
      <c r="E55" s="136"/>
      <c r="F55" s="136"/>
      <c r="G55" s="279">
        <f>ROUND(B55*$F$51,0)</f>
        <v>0</v>
      </c>
      <c r="H55" s="133"/>
      <c r="I55" s="133"/>
      <c r="J55" s="279">
        <f>ROUND($B$55*I$51,0)</f>
        <v>0</v>
      </c>
      <c r="K55" s="143"/>
      <c r="L55" s="143"/>
      <c r="M55" s="279">
        <f>ROUND($B$55*L$51,0)</f>
        <v>0</v>
      </c>
      <c r="N55" s="143"/>
      <c r="O55" s="143"/>
      <c r="P55" s="279">
        <f>ROUND($B$55*O$51,0)</f>
        <v>0</v>
      </c>
      <c r="Q55" s="143"/>
      <c r="R55" s="143"/>
      <c r="S55" s="279">
        <f>ROUND($B$55*R$51,0)</f>
        <v>0</v>
      </c>
      <c r="T55" s="281">
        <f>ROUND(SUM(G55,J55,M55,P55,S55),0)</f>
        <v>0</v>
      </c>
      <c r="U55" s="214" t="s">
        <v>175</v>
      </c>
    </row>
    <row r="56" spans="1:21" ht="13.5" thickBot="1" x14ac:dyDescent="0.25">
      <c r="A56" s="263" t="s">
        <v>72</v>
      </c>
      <c r="B56" s="81"/>
      <c r="C56" s="57"/>
      <c r="D56" s="136"/>
      <c r="E56" s="136"/>
      <c r="F56" s="136"/>
      <c r="G56" s="280">
        <f>ROUND(B56*$F$51,0)</f>
        <v>0</v>
      </c>
      <c r="H56" s="133"/>
      <c r="I56" s="133"/>
      <c r="J56" s="280">
        <f>ROUND($B$56*I$51,0)</f>
        <v>0</v>
      </c>
      <c r="K56" s="143"/>
      <c r="L56" s="143"/>
      <c r="M56" s="280">
        <f>ROUND($B$56*L$51,0)</f>
        <v>0</v>
      </c>
      <c r="N56" s="143"/>
      <c r="O56" s="143"/>
      <c r="P56" s="280">
        <f>ROUND($B$56*O$51,0)</f>
        <v>0</v>
      </c>
      <c r="Q56" s="143"/>
      <c r="R56" s="143"/>
      <c r="S56" s="280">
        <f>ROUND($B$56*R$51,0)</f>
        <v>0</v>
      </c>
      <c r="T56" s="281">
        <f>ROUND(SUM(G56,J56,M56,P56,S56),0)</f>
        <v>0</v>
      </c>
      <c r="U56" s="214" t="s">
        <v>174</v>
      </c>
    </row>
    <row r="57" spans="1:21" ht="13.5" thickBot="1" x14ac:dyDescent="0.25">
      <c r="A57" s="264" t="s">
        <v>56</v>
      </c>
      <c r="B57" s="244">
        <f>ROUND(SUM(B52:B56),0)</f>
        <v>0</v>
      </c>
      <c r="C57" s="245"/>
      <c r="D57" s="236"/>
      <c r="E57" s="236"/>
      <c r="F57" s="236"/>
      <c r="G57" s="246">
        <f>ROUND(SUM(G52:G56),0)</f>
        <v>0</v>
      </c>
      <c r="H57" s="236"/>
      <c r="I57" s="236"/>
      <c r="J57" s="246">
        <f>ROUND(SUM(J52:J56),0)</f>
        <v>0</v>
      </c>
      <c r="K57" s="236"/>
      <c r="L57" s="236"/>
      <c r="M57" s="246">
        <f>ROUND(SUM(M52:M56),0)</f>
        <v>0</v>
      </c>
      <c r="N57" s="236"/>
      <c r="O57" s="236"/>
      <c r="P57" s="246">
        <f>ROUND(SUM(P52:P56),0)</f>
        <v>0</v>
      </c>
      <c r="Q57" s="236"/>
      <c r="R57" s="236"/>
      <c r="S57" s="246">
        <f>ROUND(SUM(S52:S56),0)</f>
        <v>0</v>
      </c>
      <c r="T57" s="134">
        <f>ROUND(SUM(T52:T56),0)</f>
        <v>0</v>
      </c>
      <c r="U57" s="217" t="s">
        <v>112</v>
      </c>
    </row>
    <row r="58" spans="1:21" x14ac:dyDescent="0.2">
      <c r="A58" s="225" t="s">
        <v>77</v>
      </c>
      <c r="B58" s="410" t="s">
        <v>84</v>
      </c>
      <c r="C58" s="411"/>
      <c r="D58" s="411"/>
      <c r="E58" s="411"/>
      <c r="F58" s="411"/>
      <c r="G58" s="226" t="s">
        <v>3</v>
      </c>
      <c r="H58" s="398"/>
      <c r="I58" s="398"/>
      <c r="J58" s="226" t="s">
        <v>4</v>
      </c>
      <c r="K58" s="398"/>
      <c r="L58" s="398"/>
      <c r="M58" s="226" t="s">
        <v>5</v>
      </c>
      <c r="N58" s="398"/>
      <c r="O58" s="398"/>
      <c r="P58" s="226" t="s">
        <v>6</v>
      </c>
      <c r="Q58" s="398"/>
      <c r="R58" s="398"/>
      <c r="S58" s="226" t="s">
        <v>7</v>
      </c>
      <c r="T58" s="148"/>
      <c r="U58" s="222" t="s">
        <v>42</v>
      </c>
    </row>
    <row r="59" spans="1:21" x14ac:dyDescent="0.2">
      <c r="A59" s="124" t="s">
        <v>43</v>
      </c>
      <c r="B59" s="80"/>
      <c r="C59" s="57"/>
      <c r="D59" s="136"/>
      <c r="E59" s="136"/>
      <c r="F59" s="136"/>
      <c r="G59" s="209">
        <f>$B$59</f>
        <v>0</v>
      </c>
      <c r="H59" s="133"/>
      <c r="I59" s="133"/>
      <c r="J59" s="209">
        <f>IF($B$9&gt;1,$B$59,0)</f>
        <v>0</v>
      </c>
      <c r="K59" s="136"/>
      <c r="L59" s="136"/>
      <c r="M59" s="209">
        <f>IF($B$9&gt;2,$B$59,0)</f>
        <v>0</v>
      </c>
      <c r="N59" s="136"/>
      <c r="O59" s="136"/>
      <c r="P59" s="209">
        <f>IF($B$9&gt;3,$B$59,0)</f>
        <v>0</v>
      </c>
      <c r="Q59" s="136"/>
      <c r="R59" s="136"/>
      <c r="S59" s="209">
        <f>IF($B$9&gt;4,$B$59,0)</f>
        <v>0</v>
      </c>
      <c r="T59" s="220">
        <f t="shared" ref="T59:T72" si="26">ROUND(SUM(S59,P59,M59,J59,G59),0)</f>
        <v>0</v>
      </c>
      <c r="U59" s="214" t="s">
        <v>116</v>
      </c>
    </row>
    <row r="60" spans="1:21" x14ac:dyDescent="0.2">
      <c r="A60" s="44" t="s">
        <v>247</v>
      </c>
      <c r="B60" s="80"/>
      <c r="C60" s="57"/>
      <c r="D60" s="136"/>
      <c r="E60" s="136"/>
      <c r="F60" s="136"/>
      <c r="G60" s="209">
        <f>$B$60</f>
        <v>0</v>
      </c>
      <c r="H60" s="133"/>
      <c r="I60" s="133"/>
      <c r="J60" s="209">
        <f>IF($B$9&gt;1,$B$60,0)</f>
        <v>0</v>
      </c>
      <c r="K60" s="136"/>
      <c r="L60" s="136"/>
      <c r="M60" s="209">
        <f>IF($B$9&gt;2,$B$60,0)</f>
        <v>0</v>
      </c>
      <c r="N60" s="136"/>
      <c r="O60" s="136"/>
      <c r="P60" s="209">
        <f>IF($B$9&gt;3,$B$60,0)</f>
        <v>0</v>
      </c>
      <c r="Q60" s="136"/>
      <c r="R60" s="136"/>
      <c r="S60" s="209">
        <f>IF($B$9&gt;4,$B$60,0)</f>
        <v>0</v>
      </c>
      <c r="T60" s="220">
        <f t="shared" si="26"/>
        <v>0</v>
      </c>
      <c r="U60" s="214" t="s">
        <v>106</v>
      </c>
    </row>
    <row r="61" spans="1:21" x14ac:dyDescent="0.2">
      <c r="A61" s="44" t="s">
        <v>118</v>
      </c>
      <c r="B61" s="80"/>
      <c r="C61" s="57"/>
      <c r="D61" s="136"/>
      <c r="E61" s="136"/>
      <c r="F61" s="136"/>
      <c r="G61" s="209">
        <f>$B$61</f>
        <v>0</v>
      </c>
      <c r="H61" s="133"/>
      <c r="I61" s="133"/>
      <c r="J61" s="209">
        <f>IF($B$9&gt;1,$B$61,0)</f>
        <v>0</v>
      </c>
      <c r="K61" s="136"/>
      <c r="L61" s="136"/>
      <c r="M61" s="209">
        <f>IF($B$9&gt;2,$B$61,0)</f>
        <v>0</v>
      </c>
      <c r="N61" s="136"/>
      <c r="O61" s="136"/>
      <c r="P61" s="209">
        <f>IF($B$9&gt;3,$B$61,0)</f>
        <v>0</v>
      </c>
      <c r="Q61" s="136"/>
      <c r="R61" s="136"/>
      <c r="S61" s="209">
        <f>IF($B$9&gt;4,$B$61,0)</f>
        <v>0</v>
      </c>
      <c r="T61" s="220">
        <f t="shared" si="26"/>
        <v>0</v>
      </c>
      <c r="U61" s="214" t="s">
        <v>117</v>
      </c>
    </row>
    <row r="62" spans="1:21" x14ac:dyDescent="0.2">
      <c r="A62" s="124" t="s">
        <v>44</v>
      </c>
      <c r="B62" s="80"/>
      <c r="C62" s="57"/>
      <c r="D62" s="136"/>
      <c r="E62" s="136"/>
      <c r="F62" s="136"/>
      <c r="G62" s="209">
        <f>$B$62</f>
        <v>0</v>
      </c>
      <c r="H62" s="133"/>
      <c r="I62" s="133"/>
      <c r="J62" s="209">
        <f>IF($B$9&gt;1,$B$62,0)</f>
        <v>0</v>
      </c>
      <c r="K62" s="136"/>
      <c r="L62" s="136"/>
      <c r="M62" s="209">
        <f>IF($B$9&gt;2,$B$62,0)</f>
        <v>0</v>
      </c>
      <c r="N62" s="136"/>
      <c r="O62" s="136"/>
      <c r="P62" s="209">
        <f>IF($B$9&gt;3,$B$62,0)</f>
        <v>0</v>
      </c>
      <c r="Q62" s="136"/>
      <c r="R62" s="136"/>
      <c r="S62" s="209">
        <f>IF($B$9&gt;4,$B$62,0)</f>
        <v>0</v>
      </c>
      <c r="T62" s="220">
        <f t="shared" si="26"/>
        <v>0</v>
      </c>
      <c r="U62" s="214" t="s">
        <v>119</v>
      </c>
    </row>
    <row r="63" spans="1:21" x14ac:dyDescent="0.2">
      <c r="A63" s="44" t="s">
        <v>121</v>
      </c>
      <c r="B63" s="80"/>
      <c r="C63" s="45"/>
      <c r="D63" s="136"/>
      <c r="E63" s="136"/>
      <c r="F63" s="136"/>
      <c r="G63" s="209">
        <f>$B$63</f>
        <v>0</v>
      </c>
      <c r="H63" s="133"/>
      <c r="I63" s="133"/>
      <c r="J63" s="209">
        <f>IF($B$9&gt;1,$B$63,0)</f>
        <v>0</v>
      </c>
      <c r="K63" s="136"/>
      <c r="L63" s="136"/>
      <c r="M63" s="209">
        <f>IF($B$9&gt;2,$B$63,0)</f>
        <v>0</v>
      </c>
      <c r="N63" s="136"/>
      <c r="O63" s="136"/>
      <c r="P63" s="209">
        <f>IF($B$9&gt;3,$B$63,0)</f>
        <v>0</v>
      </c>
      <c r="Q63" s="136"/>
      <c r="R63" s="136"/>
      <c r="S63" s="209">
        <f>IF($B$9&gt;4,$B$63,0)</f>
        <v>0</v>
      </c>
      <c r="T63" s="220">
        <f t="shared" si="26"/>
        <v>0</v>
      </c>
      <c r="U63" s="214" t="s">
        <v>122</v>
      </c>
    </row>
    <row r="64" spans="1:21" x14ac:dyDescent="0.2">
      <c r="A64" s="44" t="s">
        <v>45</v>
      </c>
      <c r="B64" s="80"/>
      <c r="C64" s="57"/>
      <c r="D64" s="136"/>
      <c r="E64" s="136"/>
      <c r="F64" s="136"/>
      <c r="G64" s="209">
        <f>$B$64</f>
        <v>0</v>
      </c>
      <c r="H64" s="133"/>
      <c r="I64" s="133"/>
      <c r="J64" s="209">
        <f>IF($B$9&gt;1,$B$64,0)</f>
        <v>0</v>
      </c>
      <c r="K64" s="136"/>
      <c r="L64" s="136"/>
      <c r="M64" s="209">
        <f>IF($B$9&gt;2,$B$64,0)</f>
        <v>0</v>
      </c>
      <c r="N64" s="136"/>
      <c r="O64" s="136"/>
      <c r="P64" s="209">
        <f>IF($B$9&gt;3,$B$64,0)</f>
        <v>0</v>
      </c>
      <c r="Q64" s="136"/>
      <c r="R64" s="136"/>
      <c r="S64" s="209">
        <f>IF($B$9&gt;4,$B$64,0)</f>
        <v>0</v>
      </c>
      <c r="T64" s="220">
        <f t="shared" si="26"/>
        <v>0</v>
      </c>
      <c r="U64" s="214" t="s">
        <v>123</v>
      </c>
    </row>
    <row r="65" spans="1:21" x14ac:dyDescent="0.2">
      <c r="A65" s="124" t="s">
        <v>46</v>
      </c>
      <c r="B65" s="80"/>
      <c r="C65" s="57"/>
      <c r="D65" s="57"/>
      <c r="E65" s="57"/>
      <c r="F65" s="136"/>
      <c r="G65" s="209">
        <f>$B$65</f>
        <v>0</v>
      </c>
      <c r="H65" s="46"/>
      <c r="I65" s="133"/>
      <c r="J65" s="209">
        <f>IF($B$9&gt;1,$B$65,0)</f>
        <v>0</v>
      </c>
      <c r="K65" s="46"/>
      <c r="L65" s="136"/>
      <c r="M65" s="209">
        <f>IF($B$9&gt;2,$B$65,0)</f>
        <v>0</v>
      </c>
      <c r="N65" s="46"/>
      <c r="O65" s="136"/>
      <c r="P65" s="209">
        <f>IF($B$9&gt;3,$B$65,0)</f>
        <v>0</v>
      </c>
      <c r="Q65" s="46"/>
      <c r="R65" s="136"/>
      <c r="S65" s="209">
        <f>IF($B$9&gt;4,$B$65,0)</f>
        <v>0</v>
      </c>
      <c r="T65" s="220">
        <f t="shared" si="26"/>
        <v>0</v>
      </c>
      <c r="U65" s="221" t="s">
        <v>124</v>
      </c>
    </row>
    <row r="66" spans="1:21" x14ac:dyDescent="0.2">
      <c r="A66" s="124" t="s">
        <v>282</v>
      </c>
      <c r="B66" s="80"/>
      <c r="C66" s="57"/>
      <c r="D66" s="57"/>
      <c r="E66" s="57"/>
      <c r="F66" s="136"/>
      <c r="G66" s="209">
        <f>$B$66</f>
        <v>0</v>
      </c>
      <c r="H66" s="46"/>
      <c r="I66" s="133"/>
      <c r="J66" s="209">
        <f>IF($B$9&gt;1,$B$66,0)</f>
        <v>0</v>
      </c>
      <c r="K66" s="46"/>
      <c r="L66" s="136"/>
      <c r="M66" s="209">
        <f>IF($B$9&gt;2,$B$66,0)</f>
        <v>0</v>
      </c>
      <c r="N66" s="46"/>
      <c r="O66" s="136"/>
      <c r="P66" s="209">
        <f>IF($B$9&gt;3,$B$66,0)</f>
        <v>0</v>
      </c>
      <c r="Q66" s="46"/>
      <c r="R66" s="136"/>
      <c r="S66" s="209">
        <f>IF($B$9&gt;4,$B$66,0)</f>
        <v>0</v>
      </c>
      <c r="T66" s="220">
        <f t="shared" si="26"/>
        <v>0</v>
      </c>
      <c r="U66" s="214" t="s">
        <v>125</v>
      </c>
    </row>
    <row r="67" spans="1:21" x14ac:dyDescent="0.2">
      <c r="A67" s="44" t="s">
        <v>265</v>
      </c>
      <c r="B67" s="80"/>
      <c r="C67" s="380" t="s">
        <v>298</v>
      </c>
      <c r="D67" s="57"/>
      <c r="E67" s="57"/>
      <c r="F67" s="136"/>
      <c r="G67" s="209">
        <f>ROUND(B67*(1+G$13),0)</f>
        <v>0</v>
      </c>
      <c r="H67" s="46"/>
      <c r="I67" s="133"/>
      <c r="J67" s="209">
        <f>IF($B$9&gt;1,ROUND(G67*(1+J$13),0),0)</f>
        <v>0</v>
      </c>
      <c r="K67" s="46"/>
      <c r="L67" s="136"/>
      <c r="M67" s="209">
        <f>IF($B$9&gt;2,ROUND(J67*(1+M$13),0),0)</f>
        <v>0</v>
      </c>
      <c r="N67" s="46"/>
      <c r="O67" s="136"/>
      <c r="P67" s="209">
        <f>IF($B$9&gt;3,ROUND(M67*(1+P$13),0),0)</f>
        <v>0</v>
      </c>
      <c r="Q67" s="46"/>
      <c r="R67" s="136"/>
      <c r="S67" s="209">
        <f>IF($B$9&gt;4,ROUND(P67*(1+S$13),0),0)</f>
        <v>0</v>
      </c>
      <c r="T67" s="220">
        <f t="shared" si="26"/>
        <v>0</v>
      </c>
      <c r="U67" s="214" t="s">
        <v>126</v>
      </c>
    </row>
    <row r="68" spans="1:21" x14ac:dyDescent="0.2">
      <c r="A68" s="124" t="s">
        <v>170</v>
      </c>
      <c r="B68" s="80"/>
      <c r="C68" s="57"/>
      <c r="D68" s="57"/>
      <c r="E68" s="57"/>
      <c r="F68" s="136"/>
      <c r="G68" s="209">
        <f>$B$68</f>
        <v>0</v>
      </c>
      <c r="H68" s="46"/>
      <c r="I68" s="133"/>
      <c r="J68" s="209">
        <f>IF($B$9&gt;1,$B$68,0)</f>
        <v>0</v>
      </c>
      <c r="K68" s="46"/>
      <c r="L68" s="136"/>
      <c r="M68" s="209">
        <f>IF($B$9&gt;2,$B$68,0)</f>
        <v>0</v>
      </c>
      <c r="N68" s="46"/>
      <c r="O68" s="136"/>
      <c r="P68" s="209">
        <f>IF($B$9&gt;3,$B$68,0)</f>
        <v>0</v>
      </c>
      <c r="Q68" s="46"/>
      <c r="R68" s="136"/>
      <c r="S68" s="209">
        <f>IF($B$9&gt;4,$B$68,0)</f>
        <v>0</v>
      </c>
      <c r="T68" s="220">
        <f t="shared" si="26"/>
        <v>0</v>
      </c>
      <c r="U68" s="214" t="s">
        <v>171</v>
      </c>
    </row>
    <row r="69" spans="1:21" x14ac:dyDescent="0.2">
      <c r="A69" s="124" t="s">
        <v>93</v>
      </c>
      <c r="B69" s="80"/>
      <c r="C69" s="57"/>
      <c r="D69" s="57"/>
      <c r="E69" s="57"/>
      <c r="F69" s="136"/>
      <c r="G69" s="209">
        <f>$B$69</f>
        <v>0</v>
      </c>
      <c r="H69" s="46"/>
      <c r="I69" s="133"/>
      <c r="J69" s="209">
        <f>IF($B$9&gt;1,$B$69,0)</f>
        <v>0</v>
      </c>
      <c r="K69" s="46"/>
      <c r="L69" s="136"/>
      <c r="M69" s="209">
        <f>IF($B$9&gt;2,$B$69,0)</f>
        <v>0</v>
      </c>
      <c r="N69" s="46"/>
      <c r="O69" s="136"/>
      <c r="P69" s="209">
        <f>IF($B$9&gt;3,$B$69,0)</f>
        <v>0</v>
      </c>
      <c r="Q69" s="46"/>
      <c r="R69" s="136"/>
      <c r="S69" s="209">
        <f>IF($B$9&gt;4,$B$69,0)</f>
        <v>0</v>
      </c>
      <c r="T69" s="220">
        <f t="shared" si="26"/>
        <v>0</v>
      </c>
      <c r="U69" s="214" t="s">
        <v>127</v>
      </c>
    </row>
    <row r="70" spans="1:21" x14ac:dyDescent="0.2">
      <c r="A70" s="124" t="s">
        <v>94</v>
      </c>
      <c r="B70" s="80"/>
      <c r="C70" s="57"/>
      <c r="D70" s="57"/>
      <c r="E70" s="57"/>
      <c r="F70" s="136"/>
      <c r="G70" s="209">
        <f>$B$70</f>
        <v>0</v>
      </c>
      <c r="H70" s="46"/>
      <c r="I70" s="133"/>
      <c r="J70" s="209">
        <f>IF($B$9&gt;1,$B$70,0)</f>
        <v>0</v>
      </c>
      <c r="K70" s="46"/>
      <c r="L70" s="136"/>
      <c r="M70" s="209">
        <f>IF($B$9&gt;2,$B$70,0)</f>
        <v>0</v>
      </c>
      <c r="N70" s="46"/>
      <c r="O70" s="136"/>
      <c r="P70" s="209">
        <f>IF($B$9&gt;3,$B$70,0)</f>
        <v>0</v>
      </c>
      <c r="Q70" s="46"/>
      <c r="R70" s="136"/>
      <c r="S70" s="209">
        <f>IF($B$9&gt;4,$B$70,0)</f>
        <v>0</v>
      </c>
      <c r="T70" s="220">
        <f t="shared" si="26"/>
        <v>0</v>
      </c>
      <c r="U70" s="214" t="s">
        <v>128</v>
      </c>
    </row>
    <row r="71" spans="1:21" x14ac:dyDescent="0.2">
      <c r="A71" s="44" t="s">
        <v>215</v>
      </c>
      <c r="B71" s="80"/>
      <c r="C71" s="57"/>
      <c r="D71" s="57"/>
      <c r="E71" s="57"/>
      <c r="F71" s="136"/>
      <c r="G71" s="209">
        <f>$B$71</f>
        <v>0</v>
      </c>
      <c r="H71" s="46"/>
      <c r="I71" s="133"/>
      <c r="J71" s="209">
        <f>IF($B$9&gt;1,$B$71,0)</f>
        <v>0</v>
      </c>
      <c r="K71" s="46"/>
      <c r="L71" s="136"/>
      <c r="M71" s="209">
        <f>IF($B$9&gt;2,$B$71,0)</f>
        <v>0</v>
      </c>
      <c r="N71" s="46"/>
      <c r="O71" s="136"/>
      <c r="P71" s="209">
        <f>IF($B$9&gt;3,$B$71,0)</f>
        <v>0</v>
      </c>
      <c r="Q71" s="46"/>
      <c r="R71" s="136"/>
      <c r="S71" s="209">
        <f>IF($B$9&gt;4,$B$71,0)</f>
        <v>0</v>
      </c>
      <c r="T71" s="220">
        <f t="shared" si="26"/>
        <v>0</v>
      </c>
      <c r="U71" s="214" t="s">
        <v>213</v>
      </c>
    </row>
    <row r="72" spans="1:21" ht="13.5" thickBot="1" x14ac:dyDescent="0.25">
      <c r="A72" s="144" t="s">
        <v>235</v>
      </c>
      <c r="B72" s="80"/>
      <c r="C72" s="57"/>
      <c r="D72" s="57"/>
      <c r="E72" s="57"/>
      <c r="F72" s="136"/>
      <c r="G72" s="209">
        <f>$B$72</f>
        <v>0</v>
      </c>
      <c r="H72" s="46"/>
      <c r="I72" s="133"/>
      <c r="J72" s="209">
        <f>IF($B$9&gt;1,$B$72,0)</f>
        <v>0</v>
      </c>
      <c r="K72" s="46"/>
      <c r="L72" s="136"/>
      <c r="M72" s="209">
        <f>IF($B$9&gt;2,$B$72,0)</f>
        <v>0</v>
      </c>
      <c r="N72" s="46"/>
      <c r="O72" s="136"/>
      <c r="P72" s="209">
        <f>IF($B$9&gt;3,$B$72,0)</f>
        <v>0</v>
      </c>
      <c r="Q72" s="46"/>
      <c r="R72" s="136"/>
      <c r="S72" s="209">
        <f>IF($B$9&gt;4,$B$72,0)</f>
        <v>0</v>
      </c>
      <c r="T72" s="220">
        <f t="shared" si="26"/>
        <v>0</v>
      </c>
      <c r="U72" s="214" t="s">
        <v>214</v>
      </c>
    </row>
    <row r="73" spans="1:21" ht="13.5" thickBot="1" x14ac:dyDescent="0.25">
      <c r="A73" s="264" t="s">
        <v>78</v>
      </c>
      <c r="B73" s="250"/>
      <c r="C73" s="139"/>
      <c r="D73" s="139"/>
      <c r="E73" s="139"/>
      <c r="F73" s="236"/>
      <c r="G73" s="134">
        <f>ROUND(SUM(G59:G72),0)</f>
        <v>0</v>
      </c>
      <c r="H73" s="236"/>
      <c r="I73" s="236"/>
      <c r="J73" s="134">
        <f>ROUND(SUM(J59:J72),0)</f>
        <v>0</v>
      </c>
      <c r="K73" s="236"/>
      <c r="L73" s="236"/>
      <c r="M73" s="134">
        <f>ROUND(SUM(M59:M72),0)</f>
        <v>0</v>
      </c>
      <c r="N73" s="236"/>
      <c r="O73" s="236"/>
      <c r="P73" s="134">
        <f>ROUND(SUM(P59:P72),0)</f>
        <v>0</v>
      </c>
      <c r="Q73" s="236"/>
      <c r="R73" s="236"/>
      <c r="S73" s="134">
        <f>ROUND(SUM(S59:S72),0)</f>
        <v>0</v>
      </c>
      <c r="T73" s="134">
        <f>ROUND(SUM(T59:T72),0)</f>
        <v>0</v>
      </c>
      <c r="U73" s="217" t="s">
        <v>115</v>
      </c>
    </row>
    <row r="74" spans="1:21" s="45" customFormat="1" ht="17.25" customHeight="1" x14ac:dyDescent="0.35">
      <c r="A74" s="254" t="s">
        <v>237</v>
      </c>
      <c r="B74" s="254"/>
      <c r="C74" s="254"/>
      <c r="D74" s="254"/>
      <c r="E74" s="254"/>
      <c r="F74" s="152"/>
      <c r="G74" s="247"/>
      <c r="H74" s="148"/>
      <c r="I74" s="248"/>
      <c r="J74" s="248"/>
      <c r="K74" s="148"/>
      <c r="L74" s="248"/>
      <c r="M74" s="248"/>
      <c r="N74" s="148"/>
      <c r="O74" s="248"/>
      <c r="P74" s="248"/>
      <c r="Q74" s="148"/>
      <c r="R74" s="248"/>
      <c r="S74" s="248"/>
      <c r="T74" s="249"/>
      <c r="U74" s="222" t="s">
        <v>224</v>
      </c>
    </row>
    <row r="75" spans="1:21" s="60" customFormat="1" ht="15" x14ac:dyDescent="0.2">
      <c r="A75" s="91" t="s">
        <v>236</v>
      </c>
      <c r="C75" s="145"/>
      <c r="D75" s="145"/>
      <c r="E75" s="404" t="s">
        <v>3</v>
      </c>
      <c r="F75" s="404"/>
      <c r="G75" s="149"/>
      <c r="H75" s="404" t="s">
        <v>4</v>
      </c>
      <c r="I75" s="404"/>
      <c r="J75" s="149"/>
      <c r="K75" s="404" t="s">
        <v>5</v>
      </c>
      <c r="L75" s="404"/>
      <c r="M75" s="149"/>
      <c r="N75" s="404" t="s">
        <v>6</v>
      </c>
      <c r="O75" s="404"/>
      <c r="P75" s="149"/>
      <c r="Q75" s="404" t="s">
        <v>7</v>
      </c>
      <c r="R75" s="404"/>
      <c r="S75" s="149"/>
      <c r="T75" s="150"/>
      <c r="U75" s="223"/>
    </row>
    <row r="76" spans="1:21" s="60" customFormat="1" ht="15" x14ac:dyDescent="0.2">
      <c r="A76" s="44" t="s">
        <v>275</v>
      </c>
      <c r="C76" s="145"/>
      <c r="D76" s="45"/>
      <c r="E76" s="45"/>
      <c r="F76" s="146"/>
      <c r="G76" s="82"/>
      <c r="H76" s="46"/>
      <c r="I76" s="149"/>
      <c r="J76" s="82"/>
      <c r="K76" s="46"/>
      <c r="L76" s="149"/>
      <c r="M76" s="82"/>
      <c r="N76" s="46"/>
      <c r="O76" s="149"/>
      <c r="P76" s="82"/>
      <c r="Q76" s="46"/>
      <c r="R76" s="149"/>
      <c r="S76" s="82"/>
      <c r="T76" s="151">
        <f>ROUND(SUM(S76,P76,M76,J76,G76),0)</f>
        <v>0</v>
      </c>
      <c r="U76" s="223"/>
    </row>
    <row r="77" spans="1:21" s="61" customFormat="1" ht="15" thickBot="1" x14ac:dyDescent="0.25">
      <c r="A77" s="44" t="s">
        <v>276</v>
      </c>
      <c r="B77" s="60"/>
      <c r="C77" s="147"/>
      <c r="D77" s="53"/>
      <c r="E77" s="45"/>
      <c r="F77" s="146"/>
      <c r="G77" s="83"/>
      <c r="H77" s="46"/>
      <c r="I77" s="149"/>
      <c r="J77" s="83"/>
      <c r="K77" s="46"/>
      <c r="L77" s="149"/>
      <c r="M77" s="83"/>
      <c r="N77" s="46"/>
      <c r="O77" s="149"/>
      <c r="P77" s="83"/>
      <c r="Q77" s="46"/>
      <c r="R77" s="149"/>
      <c r="S77" s="83"/>
      <c r="T77" s="130">
        <f>ROUND(SUM(S77,P77,M77,J77,G77),0)</f>
        <v>0</v>
      </c>
      <c r="U77" s="224"/>
    </row>
    <row r="78" spans="1:21" s="61" customFormat="1" ht="15.75" thickBot="1" x14ac:dyDescent="0.3">
      <c r="A78" s="44" t="s">
        <v>61</v>
      </c>
      <c r="B78" s="60"/>
      <c r="C78" s="412" t="s">
        <v>75</v>
      </c>
      <c r="D78" s="412"/>
      <c r="E78" s="412"/>
      <c r="F78" s="268">
        <f>ROUND(IF(G78&gt;=25000,25000,G78),0)</f>
        <v>0</v>
      </c>
      <c r="G78" s="153">
        <f>ROUND(SUM(G76:G77),0)</f>
        <v>0</v>
      </c>
      <c r="H78" s="140"/>
      <c r="I78" s="268">
        <f>IF((J78+F78)&gt;=25000,25000-F78,J78)</f>
        <v>0</v>
      </c>
      <c r="J78" s="153">
        <f>SUM(J76:J77)</f>
        <v>0</v>
      </c>
      <c r="K78" s="140"/>
      <c r="L78" s="268">
        <f>IF((M78+I78+F78)&gt;=25000,25000-I78-F78,M78)</f>
        <v>0</v>
      </c>
      <c r="M78" s="153">
        <f>SUM(M76:M77)</f>
        <v>0</v>
      </c>
      <c r="N78" s="140"/>
      <c r="O78" s="268">
        <f>IF((P78+L78+I78+F78)&gt;=25000,25000-L78-I78-F78,P78)</f>
        <v>0</v>
      </c>
      <c r="P78" s="153">
        <f>SUM(P76:P77)</f>
        <v>0</v>
      </c>
      <c r="Q78" s="140"/>
      <c r="R78" s="268">
        <f>IF((S78+O78+L78+I78+F78)&gt;=25000,25000-O78-L78-I78-F78,S78)</f>
        <v>0</v>
      </c>
      <c r="S78" s="153">
        <f>SUM(S76:S77)</f>
        <v>0</v>
      </c>
      <c r="T78" s="134">
        <f>ROUND(SUM(T76:T77),0)</f>
        <v>0</v>
      </c>
      <c r="U78" s="217" t="s">
        <v>129</v>
      </c>
    </row>
    <row r="79" spans="1:21" s="62" customFormat="1" ht="15" x14ac:dyDescent="0.2">
      <c r="A79" s="91" t="s">
        <v>52</v>
      </c>
      <c r="B79" s="60"/>
      <c r="C79" s="407"/>
      <c r="D79" s="407"/>
      <c r="E79" s="407"/>
      <c r="F79" s="408"/>
      <c r="G79" s="149"/>
      <c r="H79" s="404"/>
      <c r="I79" s="404"/>
      <c r="J79" s="149"/>
      <c r="K79" s="404"/>
      <c r="L79" s="404"/>
      <c r="M79" s="149"/>
      <c r="N79" s="404"/>
      <c r="O79" s="404"/>
      <c r="P79" s="149"/>
      <c r="Q79" s="404"/>
      <c r="R79" s="404"/>
      <c r="S79" s="149"/>
      <c r="T79" s="150"/>
      <c r="U79" s="223"/>
    </row>
    <row r="80" spans="1:21" s="62" customFormat="1" ht="15" x14ac:dyDescent="0.2">
      <c r="A80" s="44" t="s">
        <v>275</v>
      </c>
      <c r="B80" s="60"/>
      <c r="C80" s="145"/>
      <c r="D80" s="45"/>
      <c r="E80" s="45"/>
      <c r="F80" s="146"/>
      <c r="G80" s="82"/>
      <c r="H80" s="46"/>
      <c r="I80" s="149"/>
      <c r="J80" s="82"/>
      <c r="K80" s="46"/>
      <c r="L80" s="149"/>
      <c r="M80" s="82"/>
      <c r="N80" s="46"/>
      <c r="O80" s="149"/>
      <c r="P80" s="82"/>
      <c r="Q80" s="46"/>
      <c r="R80" s="149"/>
      <c r="S80" s="82"/>
      <c r="T80" s="151">
        <f>ROUND(SUM(S80,P80,M80,J80,G80),0)</f>
        <v>0</v>
      </c>
      <c r="U80" s="223"/>
    </row>
    <row r="81" spans="1:21" s="62" customFormat="1" ht="15" thickBot="1" x14ac:dyDescent="0.25">
      <c r="A81" s="44" t="s">
        <v>276</v>
      </c>
      <c r="B81" s="60"/>
      <c r="C81" s="147"/>
      <c r="D81" s="53"/>
      <c r="E81" s="45"/>
      <c r="F81" s="146"/>
      <c r="G81" s="83"/>
      <c r="H81" s="46"/>
      <c r="I81" s="149"/>
      <c r="J81" s="83"/>
      <c r="K81" s="46"/>
      <c r="L81" s="149"/>
      <c r="M81" s="83"/>
      <c r="N81" s="46"/>
      <c r="O81" s="149"/>
      <c r="P81" s="83"/>
      <c r="Q81" s="46"/>
      <c r="R81" s="149"/>
      <c r="S81" s="83"/>
      <c r="T81" s="130">
        <f>ROUND(SUM(S81,P81,M81,J81,G81),0)</f>
        <v>0</v>
      </c>
      <c r="U81" s="224"/>
    </row>
    <row r="82" spans="1:21" s="62" customFormat="1" ht="15.75" thickBot="1" x14ac:dyDescent="0.3">
      <c r="A82" s="44" t="s">
        <v>62</v>
      </c>
      <c r="B82" s="60"/>
      <c r="C82" s="412" t="s">
        <v>75</v>
      </c>
      <c r="D82" s="412"/>
      <c r="E82" s="412"/>
      <c r="F82" s="268">
        <f>ROUND(IF(G82&gt;=25000,25000,G82),0)</f>
        <v>0</v>
      </c>
      <c r="G82" s="153">
        <f>ROUND(SUM(G80:G81),0)</f>
        <v>0</v>
      </c>
      <c r="H82" s="140"/>
      <c r="I82" s="268">
        <f>IF((J82+F82)&gt;=25000,25000-F82,J82)</f>
        <v>0</v>
      </c>
      <c r="J82" s="153">
        <f>SUM(J80:J81)</f>
        <v>0</v>
      </c>
      <c r="K82" s="140"/>
      <c r="L82" s="268">
        <f>IF((M82+I82+F82)&gt;=25000,25000-I82-F82,M82)</f>
        <v>0</v>
      </c>
      <c r="M82" s="153">
        <f>SUM(M80:M81)</f>
        <v>0</v>
      </c>
      <c r="N82" s="140"/>
      <c r="O82" s="268">
        <f>IF((P82+L82+I82+F82)&gt;=25000,25000-L82-I82-F82,P82)</f>
        <v>0</v>
      </c>
      <c r="P82" s="153">
        <f>SUM(P80:P81)</f>
        <v>0</v>
      </c>
      <c r="Q82" s="140"/>
      <c r="R82" s="268">
        <f>IF((S82+O82+L82+I82+F82)&gt;=25000,25000-O82-L82-I82-F82,S82)</f>
        <v>0</v>
      </c>
      <c r="S82" s="153">
        <f>SUM(S80:S81)</f>
        <v>0</v>
      </c>
      <c r="T82" s="134">
        <f>ROUND(SUM(T80:T81),0)</f>
        <v>0</v>
      </c>
      <c r="U82" s="217" t="s">
        <v>130</v>
      </c>
    </row>
    <row r="83" spans="1:21" s="62" customFormat="1" ht="15" x14ac:dyDescent="0.2">
      <c r="A83" s="91" t="s">
        <v>53</v>
      </c>
      <c r="B83" s="60"/>
      <c r="C83" s="407"/>
      <c r="D83" s="407"/>
      <c r="E83" s="407"/>
      <c r="F83" s="408"/>
      <c r="G83" s="149"/>
      <c r="H83" s="404"/>
      <c r="I83" s="404"/>
      <c r="J83" s="149"/>
      <c r="K83" s="404"/>
      <c r="L83" s="404"/>
      <c r="M83" s="149"/>
      <c r="N83" s="404"/>
      <c r="O83" s="404"/>
      <c r="P83" s="149"/>
      <c r="Q83" s="404"/>
      <c r="R83" s="404"/>
      <c r="S83" s="149"/>
      <c r="T83" s="150"/>
      <c r="U83" s="223"/>
    </row>
    <row r="84" spans="1:21" s="62" customFormat="1" ht="15" x14ac:dyDescent="0.2">
      <c r="A84" s="44" t="s">
        <v>275</v>
      </c>
      <c r="B84" s="60"/>
      <c r="C84" s="145"/>
      <c r="D84" s="45"/>
      <c r="E84" s="45"/>
      <c r="F84" s="146"/>
      <c r="G84" s="82"/>
      <c r="H84" s="46"/>
      <c r="I84" s="149"/>
      <c r="J84" s="82"/>
      <c r="K84" s="46"/>
      <c r="L84" s="149"/>
      <c r="M84" s="82"/>
      <c r="N84" s="46"/>
      <c r="O84" s="149"/>
      <c r="P84" s="82"/>
      <c r="Q84" s="46"/>
      <c r="R84" s="149"/>
      <c r="S84" s="82"/>
      <c r="T84" s="151">
        <f>ROUND(SUM(S84,P84,M84,J84,G84),0)</f>
        <v>0</v>
      </c>
      <c r="U84" s="223"/>
    </row>
    <row r="85" spans="1:21" s="62" customFormat="1" ht="15" thickBot="1" x14ac:dyDescent="0.25">
      <c r="A85" s="44" t="s">
        <v>276</v>
      </c>
      <c r="B85" s="60"/>
      <c r="C85" s="147"/>
      <c r="D85" s="53"/>
      <c r="E85" s="45"/>
      <c r="F85" s="146"/>
      <c r="G85" s="83"/>
      <c r="H85" s="46"/>
      <c r="I85" s="149"/>
      <c r="J85" s="83"/>
      <c r="K85" s="46"/>
      <c r="L85" s="149"/>
      <c r="M85" s="83"/>
      <c r="N85" s="46"/>
      <c r="O85" s="149"/>
      <c r="P85" s="83"/>
      <c r="Q85" s="46"/>
      <c r="R85" s="149"/>
      <c r="S85" s="83"/>
      <c r="T85" s="130">
        <f>ROUND(SUM(S85,P85,M85,J85,G85),0)</f>
        <v>0</v>
      </c>
      <c r="U85" s="224"/>
    </row>
    <row r="86" spans="1:21" s="62" customFormat="1" ht="15.75" thickBot="1" x14ac:dyDescent="0.3">
      <c r="A86" s="44" t="s">
        <v>63</v>
      </c>
      <c r="B86" s="60"/>
      <c r="C86" s="412" t="s">
        <v>75</v>
      </c>
      <c r="D86" s="412"/>
      <c r="E86" s="412"/>
      <c r="F86" s="268">
        <f>ROUND(IF(G86&gt;=25000,25000,G86),0)</f>
        <v>0</v>
      </c>
      <c r="G86" s="153">
        <f>ROUND(SUM(G84:G85),0)</f>
        <v>0</v>
      </c>
      <c r="H86" s="140"/>
      <c r="I86" s="268">
        <f>IF((J86+F86)&gt;=25000,25000-F86,J86)</f>
        <v>0</v>
      </c>
      <c r="J86" s="153">
        <f>SUM(J84:J85)</f>
        <v>0</v>
      </c>
      <c r="K86" s="140"/>
      <c r="L86" s="268">
        <f>IF((M86+I86+F86)&gt;=25000,25000-I86-F86,M86)</f>
        <v>0</v>
      </c>
      <c r="M86" s="153">
        <f>SUM(M84:M85)</f>
        <v>0</v>
      </c>
      <c r="N86" s="140"/>
      <c r="O86" s="268">
        <f>IF((P86+L86+I86+F86)&gt;=25000,25000-L86-I86-F86,P86)</f>
        <v>0</v>
      </c>
      <c r="P86" s="153">
        <f>SUM(P84:P85)</f>
        <v>0</v>
      </c>
      <c r="Q86" s="140"/>
      <c r="R86" s="268">
        <f>IF((S86+O86+L86+I86+F86)&gt;=25000,25000-O86-L86-I86-F86,S86)</f>
        <v>0</v>
      </c>
      <c r="S86" s="153">
        <f>SUM(S84:S85)</f>
        <v>0</v>
      </c>
      <c r="T86" s="134">
        <f>ROUND(SUM(T84:T85),0)</f>
        <v>0</v>
      </c>
      <c r="U86" s="217" t="s">
        <v>131</v>
      </c>
    </row>
    <row r="87" spans="1:21" s="63" customFormat="1" ht="15" x14ac:dyDescent="0.2">
      <c r="A87" s="91" t="s">
        <v>57</v>
      </c>
      <c r="B87" s="60"/>
      <c r="C87" s="407"/>
      <c r="D87" s="407"/>
      <c r="E87" s="407"/>
      <c r="F87" s="408"/>
      <c r="G87" s="149"/>
      <c r="H87" s="404"/>
      <c r="I87" s="404"/>
      <c r="J87" s="149"/>
      <c r="K87" s="404"/>
      <c r="L87" s="404"/>
      <c r="M87" s="149"/>
      <c r="N87" s="404"/>
      <c r="O87" s="404"/>
      <c r="P87" s="149"/>
      <c r="Q87" s="404"/>
      <c r="R87" s="404"/>
      <c r="S87" s="149"/>
      <c r="T87" s="150"/>
      <c r="U87" s="223"/>
    </row>
    <row r="88" spans="1:21" s="63" customFormat="1" ht="15" x14ac:dyDescent="0.2">
      <c r="A88" s="44" t="s">
        <v>275</v>
      </c>
      <c r="B88" s="60"/>
      <c r="C88" s="145"/>
      <c r="D88" s="45"/>
      <c r="E88" s="45"/>
      <c r="F88" s="146"/>
      <c r="G88" s="82"/>
      <c r="H88" s="46"/>
      <c r="I88" s="149"/>
      <c r="J88" s="82"/>
      <c r="K88" s="46"/>
      <c r="L88" s="149"/>
      <c r="M88" s="82"/>
      <c r="N88" s="46"/>
      <c r="O88" s="149"/>
      <c r="P88" s="82"/>
      <c r="Q88" s="46"/>
      <c r="R88" s="149"/>
      <c r="S88" s="82"/>
      <c r="T88" s="151">
        <f>ROUND(SUM(S88,P88,M88,J88,G88),0)</f>
        <v>0</v>
      </c>
      <c r="U88" s="223"/>
    </row>
    <row r="89" spans="1:21" s="64" customFormat="1" ht="15" thickBot="1" x14ac:dyDescent="0.25">
      <c r="A89" s="44" t="s">
        <v>276</v>
      </c>
      <c r="B89" s="60"/>
      <c r="C89" s="147"/>
      <c r="D89" s="53"/>
      <c r="E89" s="45"/>
      <c r="F89" s="146"/>
      <c r="G89" s="83"/>
      <c r="H89" s="46"/>
      <c r="I89" s="149"/>
      <c r="J89" s="83"/>
      <c r="K89" s="46"/>
      <c r="L89" s="149"/>
      <c r="M89" s="83"/>
      <c r="N89" s="46"/>
      <c r="O89" s="149"/>
      <c r="P89" s="83"/>
      <c r="Q89" s="46"/>
      <c r="R89" s="149"/>
      <c r="S89" s="83"/>
      <c r="T89" s="130">
        <f>ROUND(SUM(S89,P89,M89,J89,G89),0)</f>
        <v>0</v>
      </c>
      <c r="U89" s="224"/>
    </row>
    <row r="90" spans="1:21" s="64" customFormat="1" ht="15.75" thickBot="1" x14ac:dyDescent="0.3">
      <c r="A90" s="251" t="s">
        <v>64</v>
      </c>
      <c r="B90" s="252"/>
      <c r="C90" s="406" t="s">
        <v>75</v>
      </c>
      <c r="D90" s="406"/>
      <c r="E90" s="406"/>
      <c r="F90" s="267">
        <f>ROUND(IF(G90&gt;=25000,25000,G90),0)</f>
        <v>0</v>
      </c>
      <c r="G90" s="153">
        <f>ROUND(SUM(G88:G89),0)</f>
        <v>0</v>
      </c>
      <c r="H90" s="253"/>
      <c r="I90" s="267">
        <f>IF((J90+F90)&gt;=25000,25000-F90,J90)</f>
        <v>0</v>
      </c>
      <c r="J90" s="153">
        <f>SUM(J88:J89)</f>
        <v>0</v>
      </c>
      <c r="K90" s="253"/>
      <c r="L90" s="267">
        <f>IF((M90+I90+F90)&gt;=25000,25000-I90-F90,M90)</f>
        <v>0</v>
      </c>
      <c r="M90" s="153">
        <f>SUM(M88:M89)</f>
        <v>0</v>
      </c>
      <c r="N90" s="253"/>
      <c r="O90" s="267">
        <f>IF((P90+L90+I90+F90)&gt;=25000,25000-L90-I90-F90,P90)</f>
        <v>0</v>
      </c>
      <c r="P90" s="153">
        <f>P89+P88</f>
        <v>0</v>
      </c>
      <c r="Q90" s="253"/>
      <c r="R90" s="267">
        <f>IF((S90+O90+L90+I90+F90)&gt;=25000,25000-O90-L90-I90-F90,S90)</f>
        <v>0</v>
      </c>
      <c r="S90" s="153">
        <f>SUM(S88:S89)</f>
        <v>0</v>
      </c>
      <c r="T90" s="134">
        <f>ROUND(SUM(T88:T89),0)</f>
        <v>0</v>
      </c>
      <c r="U90" s="217" t="s">
        <v>132</v>
      </c>
    </row>
    <row r="91" spans="1:21" s="64" customFormat="1" x14ac:dyDescent="0.2">
      <c r="A91" s="84"/>
      <c r="B91" s="85"/>
      <c r="C91" s="165"/>
      <c r="D91" s="165"/>
      <c r="E91" s="165"/>
      <c r="F91" s="165"/>
      <c r="G91" s="274" t="s">
        <v>3</v>
      </c>
      <c r="H91" s="430"/>
      <c r="I91" s="430"/>
      <c r="J91" s="274" t="s">
        <v>4</v>
      </c>
      <c r="K91" s="430"/>
      <c r="L91" s="430"/>
      <c r="M91" s="274" t="s">
        <v>5</v>
      </c>
      <c r="N91" s="430"/>
      <c r="O91" s="430"/>
      <c r="P91" s="274" t="s">
        <v>6</v>
      </c>
      <c r="Q91" s="430"/>
      <c r="R91" s="430"/>
      <c r="S91" s="274" t="s">
        <v>7</v>
      </c>
      <c r="T91" s="273" t="s">
        <v>80</v>
      </c>
      <c r="U91" s="199"/>
    </row>
    <row r="92" spans="1:21" x14ac:dyDescent="0.2">
      <c r="A92" s="94"/>
      <c r="B92" s="94"/>
      <c r="C92" s="94"/>
      <c r="D92" s="94"/>
      <c r="E92" s="94"/>
      <c r="F92" s="156" t="s">
        <v>9</v>
      </c>
      <c r="G92" s="86">
        <f>ROUND(SUM(G38,G46,G50,G57,G73,G78,G82,G86,G90),0)</f>
        <v>0</v>
      </c>
      <c r="H92" s="97"/>
      <c r="I92" s="163"/>
      <c r="J92" s="86">
        <f>ROUND(SUM(J38,J46,J50,J57,J73,J78,J82,J86,J90),0)</f>
        <v>0</v>
      </c>
      <c r="K92" s="97"/>
      <c r="L92" s="163"/>
      <c r="M92" s="86">
        <f>ROUND(SUM(M38,M46,M50,M57,M73,M78,M82,M86,M90),0)</f>
        <v>0</v>
      </c>
      <c r="N92" s="97"/>
      <c r="O92" s="163"/>
      <c r="P92" s="86">
        <f>ROUND(SUM(P38,P46,P50,P57,P73,P78,P82,P86,P90),0)</f>
        <v>0</v>
      </c>
      <c r="Q92" s="97"/>
      <c r="R92" s="163"/>
      <c r="S92" s="86">
        <f>ROUND(SUM(S38,S46,S50,S57,S73,S78,S82,S86,S90),0)</f>
        <v>0</v>
      </c>
      <c r="T92" s="200">
        <f>ROUND(SUM(G92,J92,M92,P92,S92),0)</f>
        <v>0</v>
      </c>
      <c r="U92" s="269" t="s">
        <v>9</v>
      </c>
    </row>
    <row r="93" spans="1:21" x14ac:dyDescent="0.2">
      <c r="A93" s="94"/>
      <c r="B93" s="94"/>
      <c r="C93" s="94"/>
      <c r="D93" s="94"/>
      <c r="E93" s="94"/>
      <c r="F93" s="156" t="s">
        <v>227</v>
      </c>
      <c r="G93" s="87">
        <f>ROUND(SUM(G92-G77-G81-G85-G89),0)</f>
        <v>0</v>
      </c>
      <c r="H93" s="97"/>
      <c r="I93" s="163"/>
      <c r="J93" s="87">
        <f>ROUND(SUM(J92-J77-J81-J85-J89),0)</f>
        <v>0</v>
      </c>
      <c r="K93" s="97"/>
      <c r="L93" s="163"/>
      <c r="M93" s="87">
        <f>ROUND(SUM(M92-M77-M81-M85-M89),0)</f>
        <v>0</v>
      </c>
      <c r="N93" s="97"/>
      <c r="O93" s="163"/>
      <c r="P93" s="87">
        <f>ROUND(SUM(P92-P77-P81-P85-P89),0)</f>
        <v>0</v>
      </c>
      <c r="Q93" s="97"/>
      <c r="R93" s="163"/>
      <c r="S93" s="87">
        <f>ROUND(SUM(S92-S77-S81-S85-S89),0)</f>
        <v>0</v>
      </c>
      <c r="T93" s="200">
        <f>ROUND(SUM(G93,J93,M93,P93,S93),0)</f>
        <v>0</v>
      </c>
      <c r="U93" s="269" t="s">
        <v>227</v>
      </c>
    </row>
    <row r="94" spans="1:21" x14ac:dyDescent="0.2">
      <c r="A94" s="94"/>
      <c r="B94" s="94"/>
      <c r="C94" s="94"/>
      <c r="D94" s="94"/>
      <c r="E94" s="94"/>
      <c r="F94" s="156" t="s">
        <v>58</v>
      </c>
      <c r="G94" s="88">
        <f>ROUND(SUM(G38,G50,G73-G67-G68,F78,F82,F86,F90),0)</f>
        <v>0</v>
      </c>
      <c r="H94" s="97"/>
      <c r="I94" s="163"/>
      <c r="J94" s="88">
        <f>ROUND(SUM(J38,J50,J73-J67-J68,I78,I82,I86,I90),0)</f>
        <v>0</v>
      </c>
      <c r="K94" s="97"/>
      <c r="L94" s="163"/>
      <c r="M94" s="88">
        <f>ROUND(SUM(M38,M50,M73-M67-M68,L78,L82,L86,L90),0)</f>
        <v>0</v>
      </c>
      <c r="N94" s="97"/>
      <c r="O94" s="163"/>
      <c r="P94" s="88">
        <f>ROUND(SUM(P38,P50,P73-P67-P68,O78,O82,O86,O90),0)</f>
        <v>0</v>
      </c>
      <c r="Q94" s="97"/>
      <c r="R94" s="163"/>
      <c r="S94" s="88">
        <f>ROUND(SUM(S38,S50,S73-S67-S68,R78,R82,R86,R90),0)</f>
        <v>0</v>
      </c>
      <c r="T94" s="200">
        <f>ROUND(SUM(G94,J94,M94,P94,S94),0)</f>
        <v>0</v>
      </c>
      <c r="U94" s="269" t="s">
        <v>58</v>
      </c>
    </row>
    <row r="95" spans="1:21" ht="13.5" thickBot="1" x14ac:dyDescent="0.25">
      <c r="A95" s="156" t="s">
        <v>180</v>
      </c>
      <c r="B95" s="97" t="str">
        <f>IF($C$10&gt;0,$B$10,IF($E$10&gt;0,$D$10,"none"))</f>
        <v>MTDC</v>
      </c>
      <c r="C95" s="95"/>
      <c r="D95" s="95"/>
      <c r="E95" s="95"/>
      <c r="F95" s="156" t="s">
        <v>74</v>
      </c>
      <c r="G95" s="88">
        <f>ROUND(IF($B$95="MTDC",G94*N$8,IF($B$95="TDC",G92*N$8,0)),0)</f>
        <v>0</v>
      </c>
      <c r="H95" s="97"/>
      <c r="I95" s="163"/>
      <c r="J95" s="88">
        <f>ROUND(IF($B$95="MTDC",J94*O$8,IF($B$95="TDC",J92*O$8,0)),0)</f>
        <v>0</v>
      </c>
      <c r="K95" s="97"/>
      <c r="L95" s="163"/>
      <c r="M95" s="89">
        <f>ROUND(IF($B$95="MTDC",M94*P$8,IF($B$95="TDC",M92*P$8,0)),0)</f>
        <v>0</v>
      </c>
      <c r="N95" s="97"/>
      <c r="O95" s="163"/>
      <c r="P95" s="89">
        <f>ROUND(IF($B$95="MTDC",P94*Q$8,IF($B$95="TDC",P92*Q$8,0)),0)</f>
        <v>0</v>
      </c>
      <c r="Q95" s="97"/>
      <c r="R95" s="163"/>
      <c r="S95" s="89">
        <f>ROUND(IF($B$95="MTDC",S94*R$8,IF($B$95="TDC",S92*R$8,0)),0)</f>
        <v>0</v>
      </c>
      <c r="T95" s="200">
        <f>ROUND(SUM(G95,J95,M95,P95,S95),0)</f>
        <v>0</v>
      </c>
      <c r="U95" s="269" t="s">
        <v>74</v>
      </c>
    </row>
    <row r="96" spans="1:21" s="54" customFormat="1" ht="16.5" thickBot="1" x14ac:dyDescent="0.3">
      <c r="A96" s="96"/>
      <c r="B96" s="96"/>
      <c r="C96" s="96"/>
      <c r="D96" s="96"/>
      <c r="E96" s="96"/>
      <c r="F96" s="155" t="s">
        <v>86</v>
      </c>
      <c r="G96" s="90">
        <f>ROUND(SUM(G92,G95),0)</f>
        <v>0</v>
      </c>
      <c r="H96" s="98"/>
      <c r="I96" s="164"/>
      <c r="J96" s="90">
        <f>ROUND(SUM(J92,J95),0)</f>
        <v>0</v>
      </c>
      <c r="K96" s="98"/>
      <c r="L96" s="164"/>
      <c r="M96" s="90">
        <f>ROUND(SUM(M92,M95),0)</f>
        <v>0</v>
      </c>
      <c r="N96" s="98"/>
      <c r="O96" s="164"/>
      <c r="P96" s="90">
        <f>ROUND(SUM(P92,P95),0)</f>
        <v>0</v>
      </c>
      <c r="Q96" s="98"/>
      <c r="R96" s="164"/>
      <c r="S96" s="90">
        <f>ROUND(SUM(S92,S95),0)</f>
        <v>0</v>
      </c>
      <c r="T96" s="201">
        <f>ROUND(SUM(T95,T92),0)</f>
        <v>0</v>
      </c>
      <c r="U96" s="270" t="s">
        <v>86</v>
      </c>
    </row>
    <row r="97" spans="1:21" x14ac:dyDescent="0.2">
      <c r="A97" s="57"/>
      <c r="B97" s="57"/>
      <c r="C97" s="57"/>
      <c r="D97" s="57"/>
      <c r="E97" s="57"/>
      <c r="F97" s="59"/>
      <c r="G97" s="59"/>
      <c r="H97" s="59"/>
      <c r="I97" s="59"/>
      <c r="J97" s="59"/>
      <c r="K97" s="58"/>
      <c r="L97" s="59"/>
      <c r="M97" s="59"/>
      <c r="N97" s="59"/>
      <c r="O97" s="59"/>
      <c r="P97" s="59"/>
      <c r="Q97" s="59"/>
      <c r="R97" s="59"/>
      <c r="S97" s="59"/>
      <c r="T97" s="59"/>
      <c r="U97" s="43"/>
    </row>
    <row r="98" spans="1:21" x14ac:dyDescent="0.2">
      <c r="A98" s="57"/>
      <c r="B98" s="57"/>
      <c r="C98" s="57"/>
      <c r="D98" s="57"/>
      <c r="E98" s="57"/>
      <c r="F98" s="59"/>
      <c r="G98" s="59"/>
      <c r="H98" s="59"/>
      <c r="I98" s="59"/>
      <c r="J98" s="59"/>
      <c r="K98" s="58"/>
      <c r="L98" s="59"/>
      <c r="M98" s="59"/>
      <c r="N98" s="59"/>
      <c r="O98" s="59"/>
      <c r="P98" s="59"/>
      <c r="Q98" s="59"/>
      <c r="R98" s="59"/>
      <c r="S98" s="59"/>
      <c r="T98" s="59"/>
      <c r="U98" s="43"/>
    </row>
    <row r="99" spans="1:21" ht="15.75" x14ac:dyDescent="0.25">
      <c r="A99" s="196" t="s">
        <v>186</v>
      </c>
      <c r="B99" s="57"/>
      <c r="C99" s="57"/>
      <c r="D99" s="57"/>
      <c r="E99" s="57"/>
      <c r="F99" s="57"/>
      <c r="G99" s="57"/>
      <c r="H99" s="57"/>
      <c r="I99" s="57"/>
      <c r="J99" s="57"/>
      <c r="K99" s="55"/>
      <c r="U99" s="43"/>
    </row>
    <row r="100" spans="1:21" ht="14.1" customHeight="1" x14ac:dyDescent="0.2">
      <c r="A100" s="173" t="s">
        <v>211</v>
      </c>
      <c r="B100" s="174"/>
      <c r="C100" s="174"/>
      <c r="D100" s="174"/>
      <c r="E100" s="174"/>
      <c r="F100" s="174"/>
      <c r="G100" s="174"/>
      <c r="H100" s="174"/>
      <c r="I100" s="57"/>
      <c r="J100" s="65"/>
      <c r="K100" s="55"/>
      <c r="U100" s="43"/>
    </row>
    <row r="101" spans="1:21" ht="14.1" customHeight="1" x14ac:dyDescent="0.2">
      <c r="A101" s="173" t="s">
        <v>212</v>
      </c>
      <c r="B101" s="174"/>
      <c r="C101" s="174"/>
      <c r="D101" s="174"/>
      <c r="E101" s="174"/>
      <c r="F101" s="174"/>
      <c r="G101" s="174"/>
      <c r="H101" s="174"/>
      <c r="I101" s="57"/>
      <c r="J101" s="57"/>
      <c r="K101" s="55"/>
      <c r="U101" s="43"/>
    </row>
    <row r="102" spans="1:21" ht="14.1" customHeight="1" x14ac:dyDescent="0.2">
      <c r="A102" s="173" t="s">
        <v>184</v>
      </c>
      <c r="B102" s="174"/>
      <c r="C102" s="174"/>
      <c r="D102" s="174"/>
      <c r="E102" s="174"/>
      <c r="F102" s="174"/>
      <c r="G102" s="174"/>
      <c r="H102" s="174"/>
      <c r="I102" s="57"/>
      <c r="J102" s="57"/>
      <c r="K102" s="55"/>
      <c r="U102" s="43"/>
    </row>
    <row r="103" spans="1:21" ht="14.1" customHeight="1" x14ac:dyDescent="0.2">
      <c r="A103" s="173" t="s">
        <v>185</v>
      </c>
      <c r="B103" s="174"/>
      <c r="C103" s="174"/>
      <c r="D103" s="174"/>
      <c r="E103" s="174"/>
      <c r="F103" s="174"/>
      <c r="G103" s="174"/>
      <c r="H103" s="174"/>
      <c r="I103" s="57"/>
      <c r="J103" s="57"/>
      <c r="K103" s="55"/>
      <c r="U103" s="43"/>
    </row>
    <row r="104" spans="1:21" ht="14.1" customHeight="1" x14ac:dyDescent="0.2">
      <c r="A104" s="172"/>
      <c r="B104" s="172"/>
      <c r="C104" s="172"/>
      <c r="D104" s="172"/>
      <c r="E104" s="172"/>
      <c r="F104" s="172"/>
      <c r="G104" s="57"/>
      <c r="H104" s="57"/>
      <c r="I104" s="57"/>
      <c r="J104" s="57"/>
      <c r="K104" s="55"/>
      <c r="U104" s="43"/>
    </row>
    <row r="105" spans="1:21" s="64" customFormat="1" ht="15.75" x14ac:dyDescent="0.25">
      <c r="A105" s="171" t="s">
        <v>183</v>
      </c>
      <c r="B105" s="85"/>
      <c r="C105" s="165"/>
      <c r="D105" s="165"/>
      <c r="E105" s="165"/>
      <c r="F105" s="165"/>
      <c r="G105" s="275" t="s">
        <v>3</v>
      </c>
      <c r="H105" s="430"/>
      <c r="I105" s="430"/>
      <c r="J105" s="275" t="s">
        <v>4</v>
      </c>
      <c r="K105" s="430"/>
      <c r="L105" s="430"/>
      <c r="M105" s="275" t="s">
        <v>5</v>
      </c>
      <c r="N105" s="430"/>
      <c r="O105" s="430"/>
      <c r="P105" s="275" t="s">
        <v>6</v>
      </c>
      <c r="Q105" s="430"/>
      <c r="R105" s="430"/>
      <c r="S105" s="275" t="s">
        <v>7</v>
      </c>
      <c r="T105" s="276" t="s">
        <v>80</v>
      </c>
      <c r="U105" s="199"/>
    </row>
    <row r="106" spans="1:21" x14ac:dyDescent="0.2">
      <c r="A106" s="94"/>
      <c r="B106" s="94" t="s">
        <v>202</v>
      </c>
      <c r="C106" s="94"/>
      <c r="D106" s="94"/>
      <c r="E106" s="94"/>
      <c r="F106" s="156" t="s">
        <v>203</v>
      </c>
      <c r="G106" s="86">
        <f>G93</f>
        <v>0</v>
      </c>
      <c r="H106" s="97"/>
      <c r="I106" s="163"/>
      <c r="J106" s="86">
        <f>J93</f>
        <v>0</v>
      </c>
      <c r="K106" s="97"/>
      <c r="L106" s="163"/>
      <c r="M106" s="86">
        <f>M93</f>
        <v>0</v>
      </c>
      <c r="N106" s="97"/>
      <c r="O106" s="163"/>
      <c r="P106" s="86">
        <f>P93</f>
        <v>0</v>
      </c>
      <c r="Q106" s="97"/>
      <c r="R106" s="163"/>
      <c r="S106" s="86">
        <f>S93</f>
        <v>0</v>
      </c>
      <c r="T106" s="202">
        <f>ROUND(SUM(G106,J106,M106,P106,S106),0)</f>
        <v>0</v>
      </c>
      <c r="U106" s="198"/>
    </row>
    <row r="107" spans="1:21" x14ac:dyDescent="0.2">
      <c r="A107" s="94"/>
      <c r="B107" s="94"/>
      <c r="C107" s="94"/>
      <c r="D107" s="94"/>
      <c r="E107" s="94"/>
      <c r="F107" s="156" t="s">
        <v>205</v>
      </c>
      <c r="G107" s="87">
        <f>SUM(G77+G81+G85+G89)</f>
        <v>0</v>
      </c>
      <c r="H107" s="97"/>
      <c r="I107" s="163"/>
      <c r="J107" s="87">
        <f>SUM(J77+J81+J85+J89)</f>
        <v>0</v>
      </c>
      <c r="K107" s="97"/>
      <c r="L107" s="163"/>
      <c r="M107" s="87">
        <f>SUM(M77+M81+M85+M89)</f>
        <v>0</v>
      </c>
      <c r="N107" s="97"/>
      <c r="O107" s="163"/>
      <c r="P107" s="87">
        <f>SUM(P77+P81+P85+P89)</f>
        <v>0</v>
      </c>
      <c r="Q107" s="97"/>
      <c r="R107" s="163"/>
      <c r="S107" s="87">
        <f>SUM(S77+S81+S85+S89)</f>
        <v>0</v>
      </c>
      <c r="T107" s="200">
        <f>ROUND(SUM(G107,J107,M107,P107,S107),0)</f>
        <v>0</v>
      </c>
      <c r="U107" s="198"/>
    </row>
    <row r="108" spans="1:21" x14ac:dyDescent="0.2">
      <c r="A108" s="94"/>
      <c r="B108" s="94"/>
      <c r="C108" s="94"/>
      <c r="D108" s="94"/>
      <c r="E108" s="94"/>
      <c r="F108" s="156" t="s">
        <v>9</v>
      </c>
      <c r="G108" s="87">
        <f>G106+G107</f>
        <v>0</v>
      </c>
      <c r="H108" s="97"/>
      <c r="I108" s="163"/>
      <c r="J108" s="87">
        <f>J106+J107</f>
        <v>0</v>
      </c>
      <c r="K108" s="97"/>
      <c r="L108" s="163"/>
      <c r="M108" s="87">
        <f>M106+M107</f>
        <v>0</v>
      </c>
      <c r="N108" s="97"/>
      <c r="O108" s="163"/>
      <c r="P108" s="87">
        <f>P106+P107</f>
        <v>0</v>
      </c>
      <c r="Q108" s="97"/>
      <c r="R108" s="163"/>
      <c r="S108" s="87">
        <f>S106+S107</f>
        <v>0</v>
      </c>
      <c r="T108" s="200">
        <f>ROUND(SUM(G108,J108,M108,P108,S108),0)</f>
        <v>0</v>
      </c>
      <c r="U108" s="198"/>
    </row>
    <row r="109" spans="1:21" x14ac:dyDescent="0.2">
      <c r="A109" s="94"/>
      <c r="B109" s="94"/>
      <c r="C109" s="94"/>
      <c r="D109" s="94"/>
      <c r="E109" s="94"/>
      <c r="F109" s="156" t="s">
        <v>204</v>
      </c>
      <c r="G109" s="88">
        <f>G94</f>
        <v>0</v>
      </c>
      <c r="H109" s="97"/>
      <c r="I109" s="163"/>
      <c r="J109" s="88">
        <f>J94</f>
        <v>0</v>
      </c>
      <c r="K109" s="97"/>
      <c r="L109" s="163"/>
      <c r="M109" s="88">
        <f>M94</f>
        <v>0</v>
      </c>
      <c r="N109" s="97"/>
      <c r="O109" s="163"/>
      <c r="P109" s="88">
        <f>P94</f>
        <v>0</v>
      </c>
      <c r="Q109" s="97"/>
      <c r="R109" s="163"/>
      <c r="S109" s="88">
        <f>S94</f>
        <v>0</v>
      </c>
      <c r="T109" s="200">
        <f>ROUND(SUM(G109,J109,M109,P109,S109),0)</f>
        <v>0</v>
      </c>
      <c r="U109" s="198"/>
    </row>
    <row r="110" spans="1:21" ht="13.5" thickBot="1" x14ac:dyDescent="0.25">
      <c r="A110" s="156" t="s">
        <v>180</v>
      </c>
      <c r="B110" s="97" t="str">
        <f>IF($C$10&gt;0,$B$10,IF($E$10&gt;0,$D$10,"none"))</f>
        <v>MTDC</v>
      </c>
      <c r="C110" s="95"/>
      <c r="D110" s="95"/>
      <c r="E110" s="95"/>
      <c r="F110" s="156" t="s">
        <v>74</v>
      </c>
      <c r="G110" s="88">
        <f>G95</f>
        <v>0</v>
      </c>
      <c r="H110" s="97"/>
      <c r="I110" s="163"/>
      <c r="J110" s="88">
        <f>J95</f>
        <v>0</v>
      </c>
      <c r="K110" s="97"/>
      <c r="L110" s="163"/>
      <c r="M110" s="88">
        <f>M95</f>
        <v>0</v>
      </c>
      <c r="N110" s="97"/>
      <c r="O110" s="163"/>
      <c r="P110" s="88">
        <f>P95</f>
        <v>0</v>
      </c>
      <c r="Q110" s="97"/>
      <c r="R110" s="163"/>
      <c r="S110" s="88">
        <f>S95</f>
        <v>0</v>
      </c>
      <c r="T110" s="200">
        <f>ROUND(SUM(G110,J110,M110,P110,S110),0)</f>
        <v>0</v>
      </c>
      <c r="U110" s="198"/>
    </row>
    <row r="111" spans="1:21" s="54" customFormat="1" ht="16.5" thickBot="1" x14ac:dyDescent="0.3">
      <c r="A111" s="96"/>
      <c r="B111" s="96"/>
      <c r="C111" s="96"/>
      <c r="D111" s="96"/>
      <c r="E111" s="96"/>
      <c r="F111" s="155" t="s">
        <v>10</v>
      </c>
      <c r="G111" s="90">
        <f>SUM(G108,G110)</f>
        <v>0</v>
      </c>
      <c r="H111" s="98"/>
      <c r="I111" s="164"/>
      <c r="J111" s="90">
        <f>SUM(J108,J110)</f>
        <v>0</v>
      </c>
      <c r="K111" s="98"/>
      <c r="L111" s="164"/>
      <c r="M111" s="90">
        <f>SUM(M108,M110)</f>
        <v>0</v>
      </c>
      <c r="N111" s="98"/>
      <c r="O111" s="164"/>
      <c r="P111" s="90">
        <f>SUM(P108,P110)</f>
        <v>0</v>
      </c>
      <c r="Q111" s="98"/>
      <c r="R111" s="164"/>
      <c r="S111" s="90">
        <f>SUM(S108,S110)</f>
        <v>0</v>
      </c>
      <c r="T111" s="201">
        <f>ROUND(SUM(T110,T108),0)</f>
        <v>0</v>
      </c>
      <c r="U111" s="198"/>
    </row>
    <row r="112" spans="1:21" s="262" customFormat="1" ht="13.5" thickBot="1" x14ac:dyDescent="0.25">
      <c r="A112" s="66"/>
      <c r="B112" s="66"/>
      <c r="C112" s="66"/>
      <c r="D112" s="66"/>
      <c r="E112" s="66"/>
      <c r="F112" s="66"/>
      <c r="G112" s="66"/>
      <c r="H112" s="66"/>
      <c r="I112" s="66"/>
      <c r="J112" s="66"/>
      <c r="K112" s="66"/>
      <c r="L112" s="66"/>
      <c r="M112" s="66"/>
      <c r="N112" s="66"/>
      <c r="O112" s="66"/>
      <c r="P112" s="66"/>
      <c r="Q112" s="66"/>
      <c r="R112" s="66"/>
      <c r="S112" s="66"/>
      <c r="T112" s="66"/>
      <c r="U112" s="66"/>
    </row>
    <row r="113" spans="2:8" x14ac:dyDescent="0.2">
      <c r="B113" s="181" t="s">
        <v>187</v>
      </c>
      <c r="C113" s="182"/>
      <c r="D113" s="182"/>
      <c r="E113" s="182"/>
      <c r="F113" s="183"/>
      <c r="G113" s="183"/>
      <c r="H113" s="184"/>
    </row>
    <row r="114" spans="2:8" x14ac:dyDescent="0.2">
      <c r="B114" s="176"/>
      <c r="C114" s="99"/>
      <c r="D114" s="99"/>
      <c r="E114" s="99"/>
      <c r="F114" s="99"/>
      <c r="G114" s="99"/>
      <c r="H114" s="185"/>
    </row>
    <row r="115" spans="2:8" x14ac:dyDescent="0.2">
      <c r="B115" s="175" t="s">
        <v>188</v>
      </c>
      <c r="C115" s="186"/>
      <c r="D115" s="186"/>
      <c r="E115" s="186"/>
      <c r="F115" s="186"/>
      <c r="G115" s="186"/>
      <c r="H115" s="185"/>
    </row>
    <row r="116" spans="2:8" x14ac:dyDescent="0.2">
      <c r="B116" s="177"/>
      <c r="C116" s="99"/>
      <c r="D116" s="99"/>
      <c r="E116" s="99"/>
      <c r="F116" s="99"/>
      <c r="G116" s="99"/>
      <c r="H116" s="185"/>
    </row>
    <row r="117" spans="2:8" x14ac:dyDescent="0.2">
      <c r="B117" s="178" t="s">
        <v>206</v>
      </c>
      <c r="C117" s="99"/>
      <c r="D117" s="99"/>
      <c r="E117" s="99"/>
      <c r="F117" s="99"/>
      <c r="G117" s="99"/>
      <c r="H117" s="185"/>
    </row>
    <row r="118" spans="2:8" x14ac:dyDescent="0.2">
      <c r="B118" s="178" t="s">
        <v>189</v>
      </c>
      <c r="C118" s="99"/>
      <c r="D118" s="99"/>
      <c r="E118" s="99"/>
      <c r="F118" s="99"/>
      <c r="G118" s="99"/>
      <c r="H118" s="185"/>
    </row>
    <row r="119" spans="2:8" x14ac:dyDescent="0.2">
      <c r="B119" s="178" t="s">
        <v>190</v>
      </c>
      <c r="C119" s="99"/>
      <c r="D119" s="99"/>
      <c r="E119" s="99"/>
      <c r="F119" s="99"/>
      <c r="G119" s="99"/>
      <c r="H119" s="185"/>
    </row>
    <row r="120" spans="2:8" x14ac:dyDescent="0.2">
      <c r="B120" s="176"/>
      <c r="C120" s="99"/>
      <c r="D120" s="99"/>
      <c r="E120" s="99"/>
      <c r="F120" s="99"/>
      <c r="G120" s="99"/>
      <c r="H120" s="185"/>
    </row>
    <row r="121" spans="2:8" x14ac:dyDescent="0.2">
      <c r="B121" s="179" t="s">
        <v>191</v>
      </c>
      <c r="C121" s="187"/>
      <c r="D121" s="187"/>
      <c r="E121" s="187"/>
      <c r="F121" s="99"/>
      <c r="G121" s="99"/>
      <c r="H121" s="185"/>
    </row>
    <row r="122" spans="2:8" x14ac:dyDescent="0.2">
      <c r="B122" s="180" t="s">
        <v>192</v>
      </c>
      <c r="C122" s="271">
        <v>250000</v>
      </c>
      <c r="D122" s="189" t="s">
        <v>193</v>
      </c>
      <c r="E122" s="187"/>
      <c r="F122" s="99"/>
      <c r="G122" s="99"/>
      <c r="H122" s="185"/>
    </row>
    <row r="123" spans="2:8" x14ac:dyDescent="0.2">
      <c r="B123" s="180" t="s">
        <v>182</v>
      </c>
      <c r="C123" s="188">
        <v>278000</v>
      </c>
      <c r="D123" s="187"/>
      <c r="E123" s="187"/>
      <c r="F123" s="99"/>
      <c r="G123" s="99"/>
      <c r="H123" s="185"/>
    </row>
    <row r="124" spans="2:8" x14ac:dyDescent="0.2">
      <c r="B124" s="180" t="s">
        <v>194</v>
      </c>
      <c r="C124" s="188">
        <v>45000</v>
      </c>
      <c r="D124" s="187"/>
      <c r="E124" s="187"/>
      <c r="F124" s="99"/>
      <c r="G124" s="99"/>
      <c r="H124" s="185"/>
    </row>
    <row r="125" spans="2:8" x14ac:dyDescent="0.2">
      <c r="B125" s="180" t="s">
        <v>195</v>
      </c>
      <c r="C125" s="188">
        <v>32000</v>
      </c>
      <c r="D125" s="187"/>
      <c r="E125" s="187"/>
      <c r="F125" s="99"/>
      <c r="G125" s="99"/>
      <c r="H125" s="185"/>
    </row>
    <row r="126" spans="2:8" x14ac:dyDescent="0.2">
      <c r="B126" s="180" t="s">
        <v>196</v>
      </c>
      <c r="C126" s="188">
        <f>C123-C124-C125</f>
        <v>201000</v>
      </c>
      <c r="D126" s="187"/>
      <c r="E126" s="187"/>
      <c r="F126" s="99"/>
      <c r="G126" s="99"/>
      <c r="H126" s="185"/>
    </row>
    <row r="127" spans="2:8" x14ac:dyDescent="0.2">
      <c r="B127" s="180" t="s">
        <v>197</v>
      </c>
      <c r="C127" s="188">
        <f>C126+50000</f>
        <v>251000</v>
      </c>
      <c r="D127" s="187"/>
      <c r="E127" s="187"/>
      <c r="F127" s="99"/>
      <c r="G127" s="99"/>
      <c r="H127" s="185"/>
    </row>
    <row r="128" spans="2:8" x14ac:dyDescent="0.2">
      <c r="B128" s="180" t="s">
        <v>181</v>
      </c>
      <c r="C128" s="188">
        <f>C127</f>
        <v>251000</v>
      </c>
      <c r="D128" s="187"/>
      <c r="E128" s="187"/>
      <c r="F128" s="99"/>
      <c r="G128" s="99"/>
      <c r="H128" s="185"/>
    </row>
    <row r="129" spans="2:8" x14ac:dyDescent="0.2">
      <c r="B129" s="180" t="s">
        <v>198</v>
      </c>
      <c r="C129" s="188">
        <f>C128*N8</f>
        <v>116715</v>
      </c>
      <c r="D129" s="189" t="s">
        <v>199</v>
      </c>
      <c r="E129" s="187"/>
      <c r="F129" s="99"/>
      <c r="G129" s="99"/>
      <c r="H129" s="185"/>
    </row>
    <row r="130" spans="2:8" ht="13.5" thickBot="1" x14ac:dyDescent="0.25">
      <c r="B130" s="190" t="s">
        <v>200</v>
      </c>
      <c r="C130" s="191">
        <f>C123+C129</f>
        <v>394715</v>
      </c>
      <c r="D130" s="192" t="s">
        <v>201</v>
      </c>
      <c r="E130" s="193"/>
      <c r="F130" s="194"/>
      <c r="G130" s="194"/>
      <c r="H130" s="195"/>
    </row>
  </sheetData>
  <mergeCells count="97">
    <mergeCell ref="Q79:R79"/>
    <mergeCell ref="Q50:R50"/>
    <mergeCell ref="A1:J1"/>
    <mergeCell ref="K1:S1"/>
    <mergeCell ref="Q13:R13"/>
    <mergeCell ref="B8:J8"/>
    <mergeCell ref="K7:M7"/>
    <mergeCell ref="K2:M2"/>
    <mergeCell ref="B7:J7"/>
    <mergeCell ref="H13:I13"/>
    <mergeCell ref="K13:L13"/>
    <mergeCell ref="N13:O13"/>
    <mergeCell ref="Q14:S14"/>
    <mergeCell ref="E75:F75"/>
    <mergeCell ref="D49:F49"/>
    <mergeCell ref="H49:I49"/>
    <mergeCell ref="H105:I105"/>
    <mergeCell ref="K105:L105"/>
    <mergeCell ref="N105:O105"/>
    <mergeCell ref="Q105:R105"/>
    <mergeCell ref="K83:L83"/>
    <mergeCell ref="N83:O83"/>
    <mergeCell ref="Q83:R83"/>
    <mergeCell ref="Q91:R91"/>
    <mergeCell ref="H91:I91"/>
    <mergeCell ref="K91:L91"/>
    <mergeCell ref="N91:O91"/>
    <mergeCell ref="H87:I87"/>
    <mergeCell ref="K87:L87"/>
    <mergeCell ref="N87:O87"/>
    <mergeCell ref="H83:I83"/>
    <mergeCell ref="Q87:R87"/>
    <mergeCell ref="H79:I79"/>
    <mergeCell ref="K79:L79"/>
    <mergeCell ref="N79:O79"/>
    <mergeCell ref="D50:F50"/>
    <mergeCell ref="H50:I50"/>
    <mergeCell ref="K50:L50"/>
    <mergeCell ref="N50:O50"/>
    <mergeCell ref="H75:I75"/>
    <mergeCell ref="K75:L75"/>
    <mergeCell ref="H58:I58"/>
    <mergeCell ref="F15:F17"/>
    <mergeCell ref="C15:C17"/>
    <mergeCell ref="N49:O49"/>
    <mergeCell ref="Q49:R49"/>
    <mergeCell ref="D48:F48"/>
    <mergeCell ref="H48:I48"/>
    <mergeCell ref="K48:L48"/>
    <mergeCell ref="N48:O48"/>
    <mergeCell ref="Q48:R48"/>
    <mergeCell ref="Q46:R46"/>
    <mergeCell ref="D46:F46"/>
    <mergeCell ref="H46:I46"/>
    <mergeCell ref="K46:L46"/>
    <mergeCell ref="N46:O46"/>
    <mergeCell ref="P15:P17"/>
    <mergeCell ref="Q15:Q17"/>
    <mergeCell ref="A14:A15"/>
    <mergeCell ref="E14:G14"/>
    <mergeCell ref="H14:J14"/>
    <mergeCell ref="K14:M14"/>
    <mergeCell ref="N14:P14"/>
    <mergeCell ref="L15:L17"/>
    <mergeCell ref="M15:M17"/>
    <mergeCell ref="N15:N17"/>
    <mergeCell ref="G15:G17"/>
    <mergeCell ref="H15:H17"/>
    <mergeCell ref="I15:I17"/>
    <mergeCell ref="J15:J17"/>
    <mergeCell ref="K15:K17"/>
    <mergeCell ref="B15:B17"/>
    <mergeCell ref="D15:D17"/>
    <mergeCell ref="E15:E17"/>
    <mergeCell ref="C90:E90"/>
    <mergeCell ref="C87:F87"/>
    <mergeCell ref="C51:E51"/>
    <mergeCell ref="B58:F58"/>
    <mergeCell ref="C79:F79"/>
    <mergeCell ref="C83:F83"/>
    <mergeCell ref="C78:E78"/>
    <mergeCell ref="C82:E82"/>
    <mergeCell ref="C86:E86"/>
    <mergeCell ref="Q58:R58"/>
    <mergeCell ref="Q75:R75"/>
    <mergeCell ref="K49:L49"/>
    <mergeCell ref="N75:O75"/>
    <mergeCell ref="K58:L58"/>
    <mergeCell ref="N58:O58"/>
    <mergeCell ref="H42:I42"/>
    <mergeCell ref="K42:L42"/>
    <mergeCell ref="N42:O42"/>
    <mergeCell ref="Q42:R42"/>
    <mergeCell ref="N9:S10"/>
    <mergeCell ref="S15:S17"/>
    <mergeCell ref="O15:O17"/>
    <mergeCell ref="R15:R17"/>
  </mergeCells>
  <pageMargins left="0.7" right="0.7" top="0.75" bottom="0.75" header="0.3" footer="0.3"/>
  <pageSetup orientation="portrait" r:id="rId1"/>
  <legacyDrawing r:id="rId2"/>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64"/>
  <sheetViews>
    <sheetView zoomScaleNormal="100" workbookViewId="0"/>
  </sheetViews>
  <sheetFormatPr defaultColWidth="12.7109375" defaultRowHeight="12.75" x14ac:dyDescent="0.2"/>
  <cols>
    <col min="1" max="1" width="33.7109375" customWidth="1"/>
    <col min="2" max="2" width="18.42578125" customWidth="1"/>
    <col min="3" max="3" width="19.28515625" bestFit="1" customWidth="1"/>
    <col min="4" max="6" width="13" customWidth="1"/>
    <col min="7" max="7" width="12.7109375" customWidth="1"/>
    <col min="8" max="8" width="21.42578125" style="102" customWidth="1"/>
    <col min="9" max="9" width="11.85546875" style="102" hidden="1" customWidth="1"/>
    <col min="10" max="10" width="12.140625" hidden="1" customWidth="1"/>
    <col min="11" max="12" width="11.85546875" hidden="1" customWidth="1"/>
    <col min="13" max="13" width="9.85546875" hidden="1" customWidth="1"/>
    <col min="14" max="14" width="10.42578125" hidden="1" customWidth="1"/>
    <col min="15" max="15" width="12" style="102" hidden="1" customWidth="1"/>
    <col min="16" max="16" width="28.7109375" customWidth="1"/>
  </cols>
  <sheetData>
    <row r="1" spans="1:16" ht="17.100000000000001" customHeight="1" x14ac:dyDescent="0.3">
      <c r="A1" s="347" t="s">
        <v>133</v>
      </c>
      <c r="B1" s="348">
        <f>'Standard Sponsor Budget'!B$2</f>
        <v>0</v>
      </c>
      <c r="C1" s="349"/>
      <c r="D1" s="348"/>
      <c r="E1" s="348"/>
      <c r="F1" s="348"/>
      <c r="G1" s="350" t="s">
        <v>134</v>
      </c>
      <c r="H1" s="351"/>
    </row>
    <row r="2" spans="1:16" ht="17.100000000000001" customHeight="1" x14ac:dyDescent="0.2">
      <c r="A2" s="352" t="s">
        <v>50</v>
      </c>
      <c r="B2" s="3">
        <f>'Standard Sponsor Budget'!B$3</f>
        <v>0</v>
      </c>
      <c r="C2" s="3"/>
      <c r="D2" s="3"/>
      <c r="E2" s="3"/>
      <c r="F2" s="3"/>
      <c r="G2" s="3"/>
      <c r="H2" s="353"/>
    </row>
    <row r="3" spans="1:16" ht="17.100000000000001" customHeight="1" x14ac:dyDescent="0.2">
      <c r="A3" s="352" t="s">
        <v>90</v>
      </c>
      <c r="B3" s="3">
        <f>'Standard Sponsor Budget'!B$4</f>
        <v>0</v>
      </c>
      <c r="C3" s="3"/>
      <c r="D3" s="3"/>
      <c r="E3" s="3"/>
      <c r="F3" s="3"/>
      <c r="G3" s="3"/>
      <c r="H3" s="353"/>
    </row>
    <row r="4" spans="1:16" ht="17.100000000000001" customHeight="1" x14ac:dyDescent="0.2">
      <c r="A4" s="352" t="s">
        <v>51</v>
      </c>
      <c r="B4" s="3">
        <f>'Standard Sponsor Budget'!B$6</f>
        <v>0</v>
      </c>
      <c r="C4" s="3"/>
      <c r="D4" s="3"/>
      <c r="E4" s="3"/>
      <c r="F4" s="3"/>
      <c r="G4" s="3"/>
      <c r="H4" s="353"/>
    </row>
    <row r="5" spans="1:16" ht="17.100000000000001" customHeight="1" x14ac:dyDescent="0.2">
      <c r="A5" s="352" t="s">
        <v>92</v>
      </c>
      <c r="B5" s="3">
        <f>'Standard Sponsor Budget'!B$7</f>
        <v>0</v>
      </c>
      <c r="C5" s="3"/>
      <c r="D5" s="3"/>
      <c r="E5" s="3"/>
      <c r="F5" s="3"/>
      <c r="G5" s="3"/>
      <c r="H5" s="353"/>
    </row>
    <row r="6" spans="1:16" ht="17.100000000000001" customHeight="1" thickBot="1" x14ac:dyDescent="0.25">
      <c r="A6" s="352" t="s">
        <v>91</v>
      </c>
      <c r="B6" s="3">
        <f>'Standard Sponsor Budget'!B$8</f>
        <v>0</v>
      </c>
      <c r="C6" s="3"/>
      <c r="D6" s="3"/>
      <c r="E6" s="3"/>
      <c r="F6" s="3"/>
      <c r="G6" s="3"/>
      <c r="H6" s="353"/>
    </row>
    <row r="7" spans="1:16" ht="17.100000000000001" customHeight="1" thickBot="1" x14ac:dyDescent="0.3">
      <c r="A7" s="352"/>
      <c r="B7" s="438" t="s">
        <v>135</v>
      </c>
      <c r="C7" s="439"/>
      <c r="D7" s="439"/>
      <c r="E7" s="439"/>
      <c r="F7" s="439"/>
      <c r="G7" s="439"/>
      <c r="H7" s="440"/>
      <c r="I7" s="103"/>
      <c r="J7" s="438" t="s">
        <v>136</v>
      </c>
      <c r="K7" s="439"/>
      <c r="L7" s="439"/>
      <c r="M7" s="439"/>
      <c r="N7" s="439"/>
      <c r="O7" s="440"/>
    </row>
    <row r="8" spans="1:16" ht="17.100000000000001" customHeight="1" x14ac:dyDescent="0.2">
      <c r="A8" s="352" t="s">
        <v>133</v>
      </c>
      <c r="B8" s="3"/>
      <c r="C8" s="3"/>
      <c r="D8" s="354"/>
      <c r="E8" s="354"/>
      <c r="F8" s="354"/>
      <c r="G8" s="354"/>
      <c r="H8" s="355"/>
      <c r="I8" s="105"/>
      <c r="M8" s="104"/>
      <c r="N8" s="104"/>
      <c r="O8" s="105"/>
    </row>
    <row r="9" spans="1:16" ht="17.100000000000001" customHeight="1" x14ac:dyDescent="0.25">
      <c r="A9" s="352" t="s">
        <v>137</v>
      </c>
      <c r="B9" s="356" t="s">
        <v>3</v>
      </c>
      <c r="C9" s="356"/>
      <c r="D9" s="356"/>
      <c r="E9" s="356"/>
      <c r="F9" s="356"/>
      <c r="G9" s="357"/>
      <c r="H9" s="355"/>
      <c r="I9" s="105"/>
      <c r="J9" s="106"/>
      <c r="K9" s="106"/>
      <c r="L9" s="106"/>
      <c r="M9" s="104"/>
      <c r="N9" s="104"/>
      <c r="O9" s="105"/>
    </row>
    <row r="10" spans="1:16" ht="17.100000000000001" customHeight="1" x14ac:dyDescent="0.25">
      <c r="A10" s="358" t="s">
        <v>169</v>
      </c>
      <c r="B10" s="359" t="s">
        <v>167</v>
      </c>
      <c r="C10" s="359" t="s">
        <v>168</v>
      </c>
      <c r="D10" s="359" t="s">
        <v>277</v>
      </c>
      <c r="E10" s="359" t="s">
        <v>277</v>
      </c>
      <c r="F10" s="359" t="s">
        <v>277</v>
      </c>
      <c r="G10" s="359" t="s">
        <v>277</v>
      </c>
      <c r="H10" s="360"/>
      <c r="I10" s="103"/>
      <c r="M10" s="42"/>
      <c r="N10" s="42"/>
      <c r="O10" s="103"/>
    </row>
    <row r="11" spans="1:16" ht="62.25" customHeight="1" x14ac:dyDescent="0.25">
      <c r="A11" s="361" t="s">
        <v>138</v>
      </c>
      <c r="B11" s="107" t="s">
        <v>139</v>
      </c>
      <c r="C11" s="107" t="s">
        <v>139</v>
      </c>
      <c r="D11" s="107" t="str">
        <f>'Standard Sponsor Budget'!$A$75</f>
        <v xml:space="preserve">   Subaward #1</v>
      </c>
      <c r="E11" s="107" t="str">
        <f>'Standard Sponsor Budget'!$A$79</f>
        <v xml:space="preserve">   Subaward #2</v>
      </c>
      <c r="F11" s="107" t="str">
        <f>'Standard Sponsor Budget'!$A$83</f>
        <v xml:space="preserve">   Subaward #3</v>
      </c>
      <c r="G11" s="107" t="str">
        <f>'Standard Sponsor Budget'!$A$87</f>
        <v xml:space="preserve">   Subaward #4</v>
      </c>
      <c r="H11" s="362" t="s">
        <v>140</v>
      </c>
      <c r="I11" s="108"/>
      <c r="J11" s="107" t="s">
        <v>141</v>
      </c>
      <c r="K11" s="107" t="s">
        <v>141</v>
      </c>
      <c r="L11" s="107" t="s">
        <v>141</v>
      </c>
      <c r="M11" s="107" t="s">
        <v>142</v>
      </c>
      <c r="N11" s="107" t="s">
        <v>143</v>
      </c>
      <c r="O11" s="107" t="s">
        <v>144</v>
      </c>
    </row>
    <row r="12" spans="1:16" ht="15.75" customHeight="1" x14ac:dyDescent="0.2">
      <c r="A12" s="352" t="s">
        <v>145</v>
      </c>
      <c r="B12" s="290">
        <f>'Standard Sponsor Budget'!G$39</f>
        <v>0</v>
      </c>
      <c r="C12" s="290"/>
      <c r="D12" s="363"/>
      <c r="E12" s="363"/>
      <c r="F12" s="363"/>
      <c r="G12" s="363"/>
      <c r="H12" s="364">
        <f t="shared" ref="H12:H33" si="0">SUM(B12:G12)</f>
        <v>0</v>
      </c>
      <c r="I12" s="285"/>
      <c r="J12" s="283"/>
      <c r="K12" s="283"/>
      <c r="L12" s="283"/>
      <c r="M12" s="283"/>
      <c r="N12" s="283"/>
      <c r="O12" s="285">
        <f t="shared" ref="O12:O36" si="1">SUM(J12:N12)</f>
        <v>0</v>
      </c>
      <c r="P12" s="109"/>
    </row>
    <row r="13" spans="1:16" ht="15.75" customHeight="1" x14ac:dyDescent="0.2">
      <c r="A13" s="352" t="s">
        <v>146</v>
      </c>
      <c r="B13" s="290">
        <f>'Standard Sponsor Budget'!G$40</f>
        <v>0</v>
      </c>
      <c r="C13" s="290"/>
      <c r="D13" s="363"/>
      <c r="E13" s="363"/>
      <c r="F13" s="363"/>
      <c r="G13" s="363"/>
      <c r="H13" s="364">
        <f t="shared" si="0"/>
        <v>0</v>
      </c>
      <c r="I13" s="285"/>
      <c r="J13" s="283"/>
      <c r="K13" s="283"/>
      <c r="L13" s="283"/>
      <c r="M13" s="283"/>
      <c r="N13" s="283"/>
      <c r="O13" s="285">
        <f t="shared" si="1"/>
        <v>0</v>
      </c>
      <c r="P13" s="109"/>
    </row>
    <row r="14" spans="1:16" ht="15.75" customHeight="1" x14ac:dyDescent="0.2">
      <c r="A14" s="352" t="s">
        <v>147</v>
      </c>
      <c r="B14" s="290">
        <f>'Standard Sponsor Budget'!G$41</f>
        <v>0</v>
      </c>
      <c r="C14" s="290"/>
      <c r="D14" s="363"/>
      <c r="E14" s="363"/>
      <c r="F14" s="363"/>
      <c r="G14" s="363"/>
      <c r="H14" s="364">
        <f t="shared" si="0"/>
        <v>0</v>
      </c>
      <c r="I14" s="285"/>
      <c r="J14" s="283"/>
      <c r="K14" s="283"/>
      <c r="L14" s="283"/>
      <c r="M14" s="283"/>
      <c r="N14" s="283"/>
      <c r="O14" s="285">
        <f t="shared" si="1"/>
        <v>0</v>
      </c>
      <c r="P14" s="109"/>
    </row>
    <row r="15" spans="1:16" ht="15.75" customHeight="1" x14ac:dyDescent="0.2">
      <c r="A15" s="352" t="s">
        <v>148</v>
      </c>
      <c r="B15" s="290">
        <f>'Standard Sponsor Budget'!G$48</f>
        <v>0</v>
      </c>
      <c r="C15" s="290"/>
      <c r="D15" s="363"/>
      <c r="E15" s="363"/>
      <c r="F15" s="363"/>
      <c r="G15" s="363"/>
      <c r="H15" s="364">
        <f t="shared" si="0"/>
        <v>0</v>
      </c>
      <c r="I15" s="285"/>
      <c r="J15" s="283"/>
      <c r="K15" s="283"/>
      <c r="L15" s="283"/>
      <c r="M15" s="283"/>
      <c r="N15" s="283"/>
      <c r="O15" s="285">
        <f t="shared" si="1"/>
        <v>0</v>
      </c>
      <c r="P15" s="109"/>
    </row>
    <row r="16" spans="1:16" ht="15.75" customHeight="1" x14ac:dyDescent="0.2">
      <c r="A16" s="352" t="s">
        <v>149</v>
      </c>
      <c r="B16" s="290">
        <f>'Standard Sponsor Budget'!G$49</f>
        <v>0</v>
      </c>
      <c r="C16" s="290"/>
      <c r="D16" s="363"/>
      <c r="E16" s="363"/>
      <c r="F16" s="363"/>
      <c r="G16" s="363"/>
      <c r="H16" s="364">
        <f t="shared" si="0"/>
        <v>0</v>
      </c>
      <c r="I16" s="285"/>
      <c r="J16" s="283"/>
      <c r="K16" s="283"/>
      <c r="L16" s="283"/>
      <c r="M16" s="283"/>
      <c r="N16" s="283"/>
      <c r="O16" s="285">
        <f t="shared" si="1"/>
        <v>0</v>
      </c>
      <c r="P16" s="109"/>
    </row>
    <row r="17" spans="1:16" ht="15.75" customHeight="1" x14ac:dyDescent="0.2">
      <c r="A17" s="352" t="s">
        <v>120</v>
      </c>
      <c r="B17" s="290">
        <f>'Standard Sponsor Budget'!G$62+'Standard Sponsor Budget'!G$63+'Standard Sponsor Budget'!G$64+'Standard Sponsor Budget'!G$65+'Standard Sponsor Budget'!G$66+'Standard Sponsor Budget'!G$72</f>
        <v>0</v>
      </c>
      <c r="C17" s="290">
        <f>'Standard Sponsor Budget'!G$54+'Standard Sponsor Budget'!G$55+'Standard Sponsor Budget'!G$56</f>
        <v>0</v>
      </c>
      <c r="D17" s="363"/>
      <c r="E17" s="363"/>
      <c r="F17" s="363"/>
      <c r="G17" s="363"/>
      <c r="H17" s="364">
        <f t="shared" si="0"/>
        <v>0</v>
      </c>
      <c r="I17" s="285"/>
      <c r="J17" s="283"/>
      <c r="K17" s="283"/>
      <c r="L17" s="283"/>
      <c r="M17" s="283"/>
      <c r="N17" s="283"/>
      <c r="O17" s="285">
        <f t="shared" si="1"/>
        <v>0</v>
      </c>
      <c r="P17" s="110"/>
    </row>
    <row r="18" spans="1:16" ht="15.75" customHeight="1" x14ac:dyDescent="0.2">
      <c r="A18" s="352" t="s">
        <v>150</v>
      </c>
      <c r="B18" s="290">
        <f>'Standard Sponsor Budget'!G$67+'Standard Sponsor Budget'!G$68</f>
        <v>0</v>
      </c>
      <c r="C18" s="290">
        <f>'Standard Sponsor Budget'!G$52+'Standard Sponsor Budget'!G$53</f>
        <v>0</v>
      </c>
      <c r="D18" s="363"/>
      <c r="E18" s="363"/>
      <c r="F18" s="363"/>
      <c r="G18" s="363"/>
      <c r="H18" s="364">
        <f t="shared" si="0"/>
        <v>0</v>
      </c>
      <c r="I18" s="285"/>
      <c r="J18" s="283"/>
      <c r="K18" s="283"/>
      <c r="L18" s="283"/>
      <c r="M18" s="283"/>
      <c r="N18" s="283"/>
      <c r="O18" s="285">
        <f t="shared" si="1"/>
        <v>0</v>
      </c>
      <c r="P18" s="109"/>
    </row>
    <row r="19" spans="1:16" ht="15.75" customHeight="1" x14ac:dyDescent="0.2">
      <c r="A19" s="352" t="s">
        <v>151</v>
      </c>
      <c r="B19" s="285">
        <v>0</v>
      </c>
      <c r="C19" s="290"/>
      <c r="D19" s="363"/>
      <c r="E19" s="363"/>
      <c r="F19" s="363"/>
      <c r="G19" s="363"/>
      <c r="H19" s="364">
        <f t="shared" si="0"/>
        <v>0</v>
      </c>
      <c r="I19" s="285"/>
      <c r="J19" s="283"/>
      <c r="K19" s="283"/>
      <c r="L19" s="283"/>
      <c r="M19" s="283"/>
      <c r="N19" s="283"/>
      <c r="O19" s="285">
        <f t="shared" si="1"/>
        <v>0</v>
      </c>
      <c r="P19" s="109"/>
    </row>
    <row r="20" spans="1:16" ht="15.75" customHeight="1" x14ac:dyDescent="0.2">
      <c r="A20" s="352" t="s">
        <v>152</v>
      </c>
      <c r="B20" s="285">
        <v>0</v>
      </c>
      <c r="C20" s="290"/>
      <c r="D20" s="363"/>
      <c r="E20" s="363"/>
      <c r="F20" s="363"/>
      <c r="G20" s="363"/>
      <c r="H20" s="364">
        <f t="shared" si="0"/>
        <v>0</v>
      </c>
      <c r="I20" s="285"/>
      <c r="J20" s="283"/>
      <c r="K20" s="283"/>
      <c r="L20" s="283"/>
      <c r="M20" s="283"/>
      <c r="N20" s="283"/>
      <c r="O20" s="285">
        <f t="shared" si="1"/>
        <v>0</v>
      </c>
      <c r="P20" s="109"/>
    </row>
    <row r="21" spans="1:16" ht="15.75" customHeight="1" x14ac:dyDescent="0.2">
      <c r="A21" s="352" t="s">
        <v>153</v>
      </c>
      <c r="B21" s="285">
        <v>0</v>
      </c>
      <c r="C21" s="290"/>
      <c r="D21" s="363"/>
      <c r="E21" s="363"/>
      <c r="F21" s="363"/>
      <c r="G21" s="363"/>
      <c r="H21" s="364">
        <f t="shared" si="0"/>
        <v>0</v>
      </c>
      <c r="I21" s="285"/>
      <c r="J21" s="283"/>
      <c r="K21" s="283"/>
      <c r="L21" s="283"/>
      <c r="M21" s="283"/>
      <c r="N21" s="283"/>
      <c r="O21" s="285">
        <f t="shared" si="1"/>
        <v>0</v>
      </c>
      <c r="P21" s="109"/>
    </row>
    <row r="22" spans="1:16" ht="15.75" customHeight="1" x14ac:dyDescent="0.2">
      <c r="A22" s="352" t="s">
        <v>154</v>
      </c>
      <c r="B22" s="285">
        <v>0</v>
      </c>
      <c r="C22" s="290"/>
      <c r="D22" s="363"/>
      <c r="E22" s="363"/>
      <c r="F22" s="363"/>
      <c r="G22" s="363"/>
      <c r="H22" s="364">
        <f t="shared" si="0"/>
        <v>0</v>
      </c>
      <c r="I22" s="285"/>
      <c r="J22" s="283"/>
      <c r="K22" s="283"/>
      <c r="L22" s="283"/>
      <c r="M22" s="283"/>
      <c r="N22" s="283"/>
      <c r="O22" s="285">
        <f t="shared" si="1"/>
        <v>0</v>
      </c>
      <c r="P22" s="109"/>
    </row>
    <row r="23" spans="1:16" ht="15.75" customHeight="1" x14ac:dyDescent="0.2">
      <c r="A23" s="352" t="s">
        <v>114</v>
      </c>
      <c r="B23" s="285">
        <f>'Standard Sponsor Budget'!G$70</f>
        <v>0</v>
      </c>
      <c r="C23" s="290"/>
      <c r="D23" s="363"/>
      <c r="E23" s="363"/>
      <c r="F23" s="363"/>
      <c r="G23" s="363"/>
      <c r="H23" s="364">
        <f t="shared" si="0"/>
        <v>0</v>
      </c>
      <c r="I23" s="285"/>
      <c r="J23" s="283"/>
      <c r="K23" s="283"/>
      <c r="L23" s="283"/>
      <c r="M23" s="283"/>
      <c r="N23" s="283"/>
      <c r="O23" s="285">
        <f t="shared" si="1"/>
        <v>0</v>
      </c>
      <c r="P23" s="109"/>
    </row>
    <row r="24" spans="1:16" ht="15.75" customHeight="1" x14ac:dyDescent="0.2">
      <c r="A24" s="352" t="s">
        <v>155</v>
      </c>
      <c r="B24" s="285">
        <f>'Standard Sponsor Budget'!G$59+'Standard Sponsor Budget'!G$71</f>
        <v>0</v>
      </c>
      <c r="C24" s="290"/>
      <c r="D24" s="363"/>
      <c r="E24" s="363"/>
      <c r="F24" s="363"/>
      <c r="G24" s="363"/>
      <c r="H24" s="364">
        <f t="shared" si="0"/>
        <v>0</v>
      </c>
      <c r="I24" s="285"/>
      <c r="J24" s="283"/>
      <c r="K24" s="283"/>
      <c r="L24" s="283"/>
      <c r="M24" s="283"/>
      <c r="N24" s="283"/>
      <c r="O24" s="285">
        <f t="shared" si="1"/>
        <v>0</v>
      </c>
      <c r="P24" s="109"/>
    </row>
    <row r="25" spans="1:16" ht="15.75" customHeight="1" x14ac:dyDescent="0.2">
      <c r="A25" s="352" t="s">
        <v>156</v>
      </c>
      <c r="B25" s="285">
        <v>0</v>
      </c>
      <c r="C25" s="290"/>
      <c r="D25" s="363"/>
      <c r="E25" s="363"/>
      <c r="F25" s="363"/>
      <c r="G25" s="363"/>
      <c r="H25" s="364">
        <f t="shared" si="0"/>
        <v>0</v>
      </c>
      <c r="I25" s="285"/>
      <c r="J25" s="283"/>
      <c r="K25" s="283"/>
      <c r="L25" s="283"/>
      <c r="M25" s="283"/>
      <c r="N25" s="283"/>
      <c r="O25" s="285">
        <f t="shared" si="1"/>
        <v>0</v>
      </c>
      <c r="P25" s="109"/>
    </row>
    <row r="26" spans="1:16" ht="15.75" customHeight="1" x14ac:dyDescent="0.2">
      <c r="A26" s="352" t="s">
        <v>157</v>
      </c>
      <c r="B26" s="285">
        <f>'Standard Sponsor Budget'!G$61</f>
        <v>0</v>
      </c>
      <c r="C26" s="290"/>
      <c r="D26" s="363"/>
      <c r="E26" s="363"/>
      <c r="F26" s="363"/>
      <c r="G26" s="363"/>
      <c r="H26" s="364">
        <f t="shared" si="0"/>
        <v>0</v>
      </c>
      <c r="I26" s="285"/>
      <c r="J26" s="283"/>
      <c r="K26" s="283"/>
      <c r="L26" s="283"/>
      <c r="M26" s="283"/>
      <c r="N26" s="283"/>
      <c r="O26" s="285">
        <f t="shared" si="1"/>
        <v>0</v>
      </c>
      <c r="P26" s="109"/>
    </row>
    <row r="27" spans="1:16" s="35" customFormat="1" ht="15.75" customHeight="1" x14ac:dyDescent="0.2">
      <c r="A27" s="365" t="s">
        <v>158</v>
      </c>
      <c r="B27" s="285">
        <f>'Standard Sponsor Budget'!G$69</f>
        <v>0</v>
      </c>
      <c r="C27" s="290"/>
      <c r="D27" s="363"/>
      <c r="E27" s="363"/>
      <c r="F27" s="363"/>
      <c r="G27" s="363"/>
      <c r="H27" s="364">
        <f t="shared" si="0"/>
        <v>0</v>
      </c>
      <c r="I27" s="285"/>
      <c r="J27" s="286"/>
      <c r="K27" s="286"/>
      <c r="L27" s="286"/>
      <c r="M27" s="286"/>
      <c r="N27" s="286"/>
      <c r="O27" s="285">
        <f t="shared" si="1"/>
        <v>0</v>
      </c>
      <c r="P27" s="111"/>
    </row>
    <row r="28" spans="1:16" ht="15.75" customHeight="1" x14ac:dyDescent="0.2">
      <c r="A28" s="352" t="s">
        <v>159</v>
      </c>
      <c r="B28" s="285">
        <v>0</v>
      </c>
      <c r="C28" s="290"/>
      <c r="D28" s="363"/>
      <c r="E28" s="363"/>
      <c r="F28" s="363"/>
      <c r="G28" s="363"/>
      <c r="H28" s="364">
        <f t="shared" si="0"/>
        <v>0</v>
      </c>
      <c r="I28" s="285"/>
      <c r="J28" s="283"/>
      <c r="K28" s="283"/>
      <c r="L28" s="283"/>
      <c r="M28" s="283"/>
      <c r="N28" s="283"/>
      <c r="O28" s="285">
        <f t="shared" si="1"/>
        <v>0</v>
      </c>
      <c r="P28" s="109"/>
    </row>
    <row r="29" spans="1:16" ht="15.75" customHeight="1" x14ac:dyDescent="0.2">
      <c r="A29" s="352" t="s">
        <v>160</v>
      </c>
      <c r="B29" s="285">
        <v>0</v>
      </c>
      <c r="C29" s="290"/>
      <c r="D29" s="363"/>
      <c r="E29" s="363"/>
      <c r="F29" s="363"/>
      <c r="G29" s="363"/>
      <c r="H29" s="364">
        <f t="shared" si="0"/>
        <v>0</v>
      </c>
      <c r="I29" s="285"/>
      <c r="J29" s="283"/>
      <c r="K29" s="283"/>
      <c r="L29" s="283"/>
      <c r="M29" s="283"/>
      <c r="N29" s="283"/>
      <c r="O29" s="285">
        <f t="shared" si="1"/>
        <v>0</v>
      </c>
      <c r="P29" s="109"/>
    </row>
    <row r="30" spans="1:16" ht="15.75" customHeight="1" x14ac:dyDescent="0.2">
      <c r="A30" s="352" t="s">
        <v>161</v>
      </c>
      <c r="B30" s="290">
        <f>'Standard Sponsor Budget'!G$60</f>
        <v>0</v>
      </c>
      <c r="C30" s="290"/>
      <c r="D30" s="363"/>
      <c r="E30" s="363"/>
      <c r="F30" s="363"/>
      <c r="G30" s="363"/>
      <c r="H30" s="364">
        <f t="shared" si="0"/>
        <v>0</v>
      </c>
      <c r="I30" s="285"/>
      <c r="J30" s="283"/>
      <c r="K30" s="283"/>
      <c r="L30" s="283"/>
      <c r="M30" s="283"/>
      <c r="N30" s="283"/>
      <c r="O30" s="285">
        <f t="shared" si="1"/>
        <v>0</v>
      </c>
      <c r="P30" s="109"/>
    </row>
    <row r="31" spans="1:16" ht="15.75" customHeight="1" x14ac:dyDescent="0.2">
      <c r="A31" s="352" t="s">
        <v>162</v>
      </c>
      <c r="B31" s="290">
        <f>'Standard Sponsor Budget'!G$46</f>
        <v>0</v>
      </c>
      <c r="C31" s="290"/>
      <c r="D31" s="363"/>
      <c r="E31" s="363"/>
      <c r="F31" s="363"/>
      <c r="G31" s="363"/>
      <c r="H31" s="364">
        <f t="shared" si="0"/>
        <v>0</v>
      </c>
      <c r="I31" s="285"/>
      <c r="J31" s="283"/>
      <c r="K31" s="283"/>
      <c r="L31" s="283"/>
      <c r="M31" s="283"/>
      <c r="N31" s="283"/>
      <c r="O31" s="285">
        <f t="shared" si="1"/>
        <v>0</v>
      </c>
      <c r="P31" s="109"/>
    </row>
    <row r="32" spans="1:16" ht="15.75" customHeight="1" x14ac:dyDescent="0.2">
      <c r="A32" s="352" t="s">
        <v>163</v>
      </c>
      <c r="B32" s="290">
        <v>0</v>
      </c>
      <c r="C32" s="290"/>
      <c r="D32" s="363"/>
      <c r="E32" s="363"/>
      <c r="F32" s="363"/>
      <c r="G32" s="363"/>
      <c r="H32" s="364">
        <f t="shared" si="0"/>
        <v>0</v>
      </c>
      <c r="I32" s="285"/>
      <c r="J32" s="283"/>
      <c r="K32" s="283"/>
      <c r="L32" s="283"/>
      <c r="M32" s="283"/>
      <c r="N32" s="283"/>
      <c r="O32" s="285">
        <f t="shared" si="1"/>
        <v>0</v>
      </c>
      <c r="P32" s="109"/>
    </row>
    <row r="33" spans="1:16" ht="15.75" customHeight="1" x14ac:dyDescent="0.2">
      <c r="A33" s="352" t="s">
        <v>278</v>
      </c>
      <c r="B33" s="363"/>
      <c r="C33" s="363"/>
      <c r="D33" s="366">
        <f>'Standard Sponsor Budget'!G$78</f>
        <v>0</v>
      </c>
      <c r="E33" s="366">
        <f>'Standard Sponsor Budget'!G$82</f>
        <v>0</v>
      </c>
      <c r="F33" s="366">
        <f>'Standard Sponsor Budget'!G$86</f>
        <v>0</v>
      </c>
      <c r="G33" s="366">
        <f>'Standard Sponsor Budget'!G$90</f>
        <v>0</v>
      </c>
      <c r="H33" s="364">
        <f t="shared" si="0"/>
        <v>0</v>
      </c>
      <c r="I33" s="285"/>
      <c r="J33" s="284"/>
      <c r="K33" s="284"/>
      <c r="L33" s="284"/>
      <c r="M33" s="284"/>
      <c r="N33" s="283">
        <v>0</v>
      </c>
      <c r="O33" s="285">
        <f t="shared" si="1"/>
        <v>0</v>
      </c>
      <c r="P33" s="109"/>
    </row>
    <row r="34" spans="1:16" ht="15.75" customHeight="1" x14ac:dyDescent="0.2">
      <c r="A34" s="367" t="s">
        <v>164</v>
      </c>
      <c r="B34" s="288"/>
      <c r="C34" s="288"/>
      <c r="D34" s="288"/>
      <c r="E34" s="288"/>
      <c r="F34" s="288"/>
      <c r="G34" s="288"/>
      <c r="H34" s="368">
        <f t="shared" ref="H34" si="2">SUM(B34:G34)</f>
        <v>0</v>
      </c>
      <c r="I34" s="285"/>
      <c r="J34" s="287">
        <v>0</v>
      </c>
      <c r="K34" s="287"/>
      <c r="L34" s="287">
        <v>0</v>
      </c>
      <c r="M34" s="287"/>
      <c r="N34" s="287"/>
      <c r="O34" s="288">
        <f t="shared" si="1"/>
        <v>0</v>
      </c>
      <c r="P34" s="109"/>
    </row>
    <row r="35" spans="1:16" s="3" customFormat="1" ht="15.75" customHeight="1" x14ac:dyDescent="0.2">
      <c r="A35" s="369" t="s">
        <v>165</v>
      </c>
      <c r="B35" s="288"/>
      <c r="C35" s="288"/>
      <c r="D35" s="288"/>
      <c r="E35" s="288"/>
      <c r="F35" s="288"/>
      <c r="G35" s="288"/>
      <c r="H35" s="368"/>
      <c r="I35" s="285"/>
      <c r="J35" s="288"/>
      <c r="K35" s="288"/>
      <c r="L35" s="288"/>
      <c r="M35" s="288">
        <v>0</v>
      </c>
      <c r="N35" s="288"/>
      <c r="O35" s="288">
        <f t="shared" si="1"/>
        <v>0</v>
      </c>
      <c r="P35" s="112"/>
    </row>
    <row r="36" spans="1:16" ht="15.75" customHeight="1" x14ac:dyDescent="0.2">
      <c r="A36" s="369" t="s">
        <v>113</v>
      </c>
      <c r="B36" s="289"/>
      <c r="C36" s="289"/>
      <c r="D36" s="289"/>
      <c r="E36" s="289"/>
      <c r="F36" s="289"/>
      <c r="G36" s="289"/>
      <c r="H36" s="370"/>
      <c r="I36" s="285"/>
      <c r="J36" s="289"/>
      <c r="K36" s="289"/>
      <c r="L36" s="289"/>
      <c r="M36" s="289">
        <v>0</v>
      </c>
      <c r="N36" s="289"/>
      <c r="O36" s="289">
        <f t="shared" si="1"/>
        <v>0</v>
      </c>
      <c r="P36" s="109"/>
    </row>
    <row r="37" spans="1:16" ht="15.75" customHeight="1" x14ac:dyDescent="0.2">
      <c r="A37" s="371"/>
      <c r="B37" s="290"/>
      <c r="C37" s="290"/>
      <c r="D37" s="290"/>
      <c r="E37" s="290"/>
      <c r="F37" s="290"/>
      <c r="G37" s="290"/>
      <c r="H37" s="364"/>
      <c r="I37" s="285"/>
      <c r="J37" s="290"/>
      <c r="K37" s="290"/>
      <c r="L37" s="290"/>
      <c r="M37" s="290"/>
      <c r="N37" s="290"/>
      <c r="O37" s="285"/>
      <c r="P37" s="109"/>
    </row>
    <row r="38" spans="1:16" ht="15.75" customHeight="1" x14ac:dyDescent="0.2">
      <c r="A38" s="352" t="s">
        <v>9</v>
      </c>
      <c r="B38" s="290">
        <f t="shared" ref="B38:H38" si="3">ROUND(SUM(B12:B37),0)</f>
        <v>0</v>
      </c>
      <c r="C38" s="290">
        <f t="shared" si="3"/>
        <v>0</v>
      </c>
      <c r="D38" s="290">
        <f t="shared" si="3"/>
        <v>0</v>
      </c>
      <c r="E38" s="290">
        <f t="shared" si="3"/>
        <v>0</v>
      </c>
      <c r="F38" s="290">
        <f t="shared" si="3"/>
        <v>0</v>
      </c>
      <c r="G38" s="290">
        <f t="shared" si="3"/>
        <v>0</v>
      </c>
      <c r="H38" s="372">
        <f t="shared" si="3"/>
        <v>0</v>
      </c>
      <c r="I38" s="285"/>
      <c r="J38" s="283">
        <f t="shared" ref="J38:O38" si="4">SUM(J12:J37)</f>
        <v>0</v>
      </c>
      <c r="K38" s="283">
        <f t="shared" si="4"/>
        <v>0</v>
      </c>
      <c r="L38" s="283">
        <f t="shared" si="4"/>
        <v>0</v>
      </c>
      <c r="M38" s="283">
        <f t="shared" si="4"/>
        <v>0</v>
      </c>
      <c r="N38" s="283">
        <f t="shared" si="4"/>
        <v>0</v>
      </c>
      <c r="O38" s="283">
        <f t="shared" si="4"/>
        <v>0</v>
      </c>
      <c r="P38" s="109"/>
    </row>
    <row r="39" spans="1:16" ht="15.75" customHeight="1" x14ac:dyDescent="0.2">
      <c r="A39" s="352"/>
      <c r="B39" s="290"/>
      <c r="C39" s="290"/>
      <c r="D39" s="290"/>
      <c r="E39" s="290"/>
      <c r="F39" s="290"/>
      <c r="G39" s="290"/>
      <c r="H39" s="364"/>
      <c r="I39" s="285"/>
      <c r="J39" s="283"/>
      <c r="K39" s="283"/>
      <c r="L39" s="283"/>
      <c r="M39" s="283"/>
      <c r="N39" s="283"/>
      <c r="O39" s="285"/>
      <c r="P39" s="109"/>
    </row>
    <row r="40" spans="1:16" ht="15.75" customHeight="1" x14ac:dyDescent="0.2">
      <c r="A40" s="352" t="s">
        <v>166</v>
      </c>
      <c r="B40" s="282">
        <f>ROUND(IF('Standard Sponsor Budget'!$B$95="MTDC",(B38-B18-B31)*'Standard Sponsor Budget'!N$8,IF('Standard Sponsor Budget'!$B$95="TDC",'Standard SAP Budgets'!B38*'Standard Sponsor Budget'!N$8,0)),0)</f>
        <v>0</v>
      </c>
      <c r="C40" s="282">
        <f>ROUND(IF('Standard Sponsor Budget'!$B$95="MTDC",(C38*0),IF('Standard Sponsor Budget'!$B$95="TDC",'Standard SAP Budgets'!C38*'Standard Sponsor Budget'!N$8,0)),0)</f>
        <v>0</v>
      </c>
      <c r="D40" s="282">
        <f>ROUND(IF('Standard Sponsor Budget'!$B$95="MTDC",'Standard Sponsor Budget'!F$78*'Standard Sponsor Budget'!N$8,IF('Standard Sponsor Budget'!$B$95="TDC",D38*'Standard Sponsor Budget'!N$8,0)),0)</f>
        <v>0</v>
      </c>
      <c r="E40" s="282">
        <f>ROUND(IF('Standard Sponsor Budget'!$B$95="MTDC",'Standard Sponsor Budget'!F$82*'Standard Sponsor Budget'!N$8,IF('Standard Sponsor Budget'!$B$95="TDC",E38*'Standard Sponsor Budget'!N$8,0)),0)</f>
        <v>0</v>
      </c>
      <c r="F40" s="282">
        <f>ROUND(IF('Standard Sponsor Budget'!$B$95="MTDC",'Standard Sponsor Budget'!F$86*'Standard Sponsor Budget'!N$8,IF('Standard Sponsor Budget'!$B$95="TDC",F38*'Standard Sponsor Budget'!N$8,0)),0)</f>
        <v>0</v>
      </c>
      <c r="G40" s="282">
        <f>ROUND(IF('Standard Sponsor Budget'!$B$95="MTDC",'Standard Sponsor Budget'!F$90*'Standard Sponsor Budget'!N$8,IF('Standard Sponsor Budget'!$B$95="TDC",G38*'Standard Sponsor Budget'!N$8,0)),0)</f>
        <v>0</v>
      </c>
      <c r="H40" s="373">
        <f>ROUND(SUM(B40:G40),0)</f>
        <v>0</v>
      </c>
      <c r="I40" s="285"/>
      <c r="J40" s="282">
        <v>0</v>
      </c>
      <c r="K40" s="282">
        <v>0</v>
      </c>
      <c r="L40" s="282">
        <v>0</v>
      </c>
      <c r="M40" s="282">
        <v>0</v>
      </c>
      <c r="N40" s="282">
        <v>0</v>
      </c>
      <c r="O40" s="291">
        <f>SUM(J40:N40)</f>
        <v>0</v>
      </c>
      <c r="P40" s="109"/>
    </row>
    <row r="41" spans="1:16" ht="15.75" customHeight="1" thickBot="1" x14ac:dyDescent="0.25">
      <c r="A41" s="352"/>
      <c r="B41" s="292">
        <f t="shared" ref="B41:H41" si="5">ROUND(SUM(B38,B40),0)</f>
        <v>0</v>
      </c>
      <c r="C41" s="292">
        <f t="shared" si="5"/>
        <v>0</v>
      </c>
      <c r="D41" s="292">
        <f t="shared" si="5"/>
        <v>0</v>
      </c>
      <c r="E41" s="292">
        <f t="shared" si="5"/>
        <v>0</v>
      </c>
      <c r="F41" s="292">
        <f t="shared" si="5"/>
        <v>0</v>
      </c>
      <c r="G41" s="292">
        <f t="shared" si="5"/>
        <v>0</v>
      </c>
      <c r="H41" s="374">
        <f t="shared" si="5"/>
        <v>0</v>
      </c>
      <c r="I41" s="285"/>
      <c r="J41" s="292">
        <f t="shared" ref="J41:O41" si="6">+J38+J40</f>
        <v>0</v>
      </c>
      <c r="K41" s="292">
        <f t="shared" si="6"/>
        <v>0</v>
      </c>
      <c r="L41" s="292">
        <f t="shared" si="6"/>
        <v>0</v>
      </c>
      <c r="M41" s="292">
        <f t="shared" si="6"/>
        <v>0</v>
      </c>
      <c r="N41" s="292">
        <f t="shared" si="6"/>
        <v>0</v>
      </c>
      <c r="O41" s="292">
        <f t="shared" si="6"/>
        <v>0</v>
      </c>
      <c r="P41" s="109"/>
    </row>
    <row r="42" spans="1:16" ht="12.75" customHeight="1" thickTop="1" x14ac:dyDescent="0.2">
      <c r="A42" s="352"/>
      <c r="B42" s="3"/>
      <c r="C42" s="3"/>
      <c r="D42" s="3"/>
      <c r="E42" s="3"/>
      <c r="F42" s="3"/>
      <c r="G42" s="3"/>
      <c r="H42" s="353"/>
    </row>
    <row r="43" spans="1:16" ht="12.75" customHeight="1" x14ac:dyDescent="0.2">
      <c r="A43" s="352" t="s">
        <v>260</v>
      </c>
      <c r="B43" s="3"/>
      <c r="C43" s="3"/>
      <c r="D43" s="3"/>
      <c r="E43" s="3"/>
      <c r="F43" s="3"/>
      <c r="G43" s="3"/>
      <c r="H43" s="353"/>
    </row>
    <row r="44" spans="1:16" ht="12.75" customHeight="1" thickBot="1" x14ac:dyDescent="0.3">
      <c r="A44" s="375"/>
      <c r="B44" s="376"/>
      <c r="C44" s="376"/>
      <c r="D44" s="377"/>
      <c r="E44" s="377"/>
      <c r="F44" s="377"/>
      <c r="G44" s="377"/>
      <c r="H44" s="378"/>
    </row>
    <row r="45" spans="1:16" ht="17.100000000000001" customHeight="1" x14ac:dyDescent="0.3">
      <c r="A45" s="347" t="s">
        <v>133</v>
      </c>
      <c r="B45" s="348">
        <f>'Standard Sponsor Budget'!B$2</f>
        <v>0</v>
      </c>
      <c r="C45" s="349"/>
      <c r="D45" s="348"/>
      <c r="E45" s="348"/>
      <c r="F45" s="348"/>
      <c r="G45" s="350" t="s">
        <v>134</v>
      </c>
      <c r="H45" s="351"/>
    </row>
    <row r="46" spans="1:16" ht="17.100000000000001" customHeight="1" x14ac:dyDescent="0.2">
      <c r="A46" s="352" t="s">
        <v>50</v>
      </c>
      <c r="B46" s="3">
        <f>'Standard Sponsor Budget'!B$3</f>
        <v>0</v>
      </c>
      <c r="C46" s="3"/>
      <c r="D46" s="3"/>
      <c r="E46" s="3"/>
      <c r="F46" s="3"/>
      <c r="G46" s="3"/>
      <c r="H46" s="353"/>
    </row>
    <row r="47" spans="1:16" ht="17.100000000000001" customHeight="1" x14ac:dyDescent="0.2">
      <c r="A47" s="352" t="s">
        <v>90</v>
      </c>
      <c r="B47" s="3">
        <f>'Standard Sponsor Budget'!B$4</f>
        <v>0</v>
      </c>
      <c r="C47" s="3"/>
      <c r="D47" s="3"/>
      <c r="E47" s="3"/>
      <c r="F47" s="3"/>
      <c r="G47" s="3"/>
      <c r="H47" s="353"/>
    </row>
    <row r="48" spans="1:16" ht="17.100000000000001" customHeight="1" x14ac:dyDescent="0.2">
      <c r="A48" s="352" t="s">
        <v>51</v>
      </c>
      <c r="B48" s="3">
        <f>'Standard Sponsor Budget'!B$6</f>
        <v>0</v>
      </c>
      <c r="C48" s="3"/>
      <c r="D48" s="3"/>
      <c r="E48" s="3"/>
      <c r="F48" s="3"/>
      <c r="G48" s="3"/>
      <c r="H48" s="353"/>
    </row>
    <row r="49" spans="1:15" ht="17.100000000000001" customHeight="1" x14ac:dyDescent="0.2">
      <c r="A49" s="352" t="s">
        <v>92</v>
      </c>
      <c r="B49" s="3">
        <f>'Standard Sponsor Budget'!B$7</f>
        <v>0</v>
      </c>
      <c r="C49" s="3"/>
      <c r="D49" s="3"/>
      <c r="E49" s="3"/>
      <c r="F49" s="3"/>
      <c r="G49" s="3"/>
      <c r="H49" s="353"/>
    </row>
    <row r="50" spans="1:15" ht="17.100000000000001" customHeight="1" thickBot="1" x14ac:dyDescent="0.25">
      <c r="A50" s="352" t="s">
        <v>91</v>
      </c>
      <c r="B50" s="3">
        <f>'Standard Sponsor Budget'!B$8</f>
        <v>0</v>
      </c>
      <c r="C50" s="3"/>
      <c r="D50" s="3"/>
      <c r="E50" s="3"/>
      <c r="F50" s="3"/>
      <c r="G50" s="3"/>
      <c r="H50" s="353"/>
    </row>
    <row r="51" spans="1:15" ht="17.100000000000001" customHeight="1" thickBot="1" x14ac:dyDescent="0.3">
      <c r="A51" s="352"/>
      <c r="B51" s="438" t="s">
        <v>135</v>
      </c>
      <c r="C51" s="439"/>
      <c r="D51" s="439"/>
      <c r="E51" s="439"/>
      <c r="F51" s="439"/>
      <c r="G51" s="439"/>
      <c r="H51" s="440"/>
      <c r="I51" s="103"/>
      <c r="J51" s="438" t="s">
        <v>136</v>
      </c>
      <c r="K51" s="439"/>
      <c r="L51" s="439"/>
      <c r="M51" s="439"/>
      <c r="N51" s="439"/>
      <c r="O51" s="440"/>
    </row>
    <row r="52" spans="1:15" ht="17.100000000000001" customHeight="1" x14ac:dyDescent="0.2">
      <c r="A52" s="352" t="s">
        <v>133</v>
      </c>
      <c r="B52" s="3"/>
      <c r="C52" s="3"/>
      <c r="D52" s="354"/>
      <c r="E52" s="354"/>
      <c r="F52" s="354"/>
      <c r="G52" s="354"/>
      <c r="H52" s="355"/>
      <c r="I52" s="105"/>
      <c r="M52" s="104"/>
      <c r="N52" s="104"/>
      <c r="O52" s="105"/>
    </row>
    <row r="53" spans="1:15" ht="17.100000000000001" customHeight="1" x14ac:dyDescent="0.25">
      <c r="A53" s="352" t="s">
        <v>137</v>
      </c>
      <c r="B53" s="356" t="s">
        <v>4</v>
      </c>
      <c r="C53" s="356"/>
      <c r="D53" s="356"/>
      <c r="E53" s="356"/>
      <c r="F53" s="356"/>
      <c r="G53" s="357"/>
      <c r="H53" s="355"/>
      <c r="I53" s="105"/>
      <c r="J53" s="106"/>
      <c r="K53" s="106"/>
      <c r="L53" s="106"/>
      <c r="M53" s="104"/>
      <c r="N53" s="104"/>
      <c r="O53" s="105"/>
    </row>
    <row r="54" spans="1:15" ht="17.100000000000001" customHeight="1" x14ac:dyDescent="0.25">
      <c r="A54" s="358" t="s">
        <v>169</v>
      </c>
      <c r="B54" s="359" t="s">
        <v>167</v>
      </c>
      <c r="C54" s="359" t="s">
        <v>168</v>
      </c>
      <c r="D54" s="359" t="s">
        <v>277</v>
      </c>
      <c r="E54" s="359" t="s">
        <v>277</v>
      </c>
      <c r="F54" s="359" t="s">
        <v>277</v>
      </c>
      <c r="G54" s="359" t="s">
        <v>277</v>
      </c>
      <c r="H54" s="360"/>
      <c r="I54" s="103"/>
      <c r="M54" s="42"/>
      <c r="N54" s="42"/>
      <c r="O54" s="103"/>
    </row>
    <row r="55" spans="1:15" ht="47.25" x14ac:dyDescent="0.25">
      <c r="A55" s="361" t="s">
        <v>138</v>
      </c>
      <c r="B55" s="107" t="s">
        <v>139</v>
      </c>
      <c r="C55" s="107" t="s">
        <v>139</v>
      </c>
      <c r="D55" s="107" t="str">
        <f>'Standard Sponsor Budget'!$A$75</f>
        <v xml:space="preserve">   Subaward #1</v>
      </c>
      <c r="E55" s="107" t="str">
        <f>'Standard Sponsor Budget'!$A$79</f>
        <v xml:space="preserve">   Subaward #2</v>
      </c>
      <c r="F55" s="107" t="str">
        <f>'Standard Sponsor Budget'!$A$83</f>
        <v xml:space="preserve">   Subaward #3</v>
      </c>
      <c r="G55" s="107" t="str">
        <f>'Standard Sponsor Budget'!$A$87</f>
        <v xml:space="preserve">   Subaward #4</v>
      </c>
      <c r="H55" s="362" t="s">
        <v>140</v>
      </c>
      <c r="I55" s="108"/>
      <c r="J55" s="107" t="s">
        <v>141</v>
      </c>
      <c r="K55" s="107" t="s">
        <v>141</v>
      </c>
      <c r="L55" s="107" t="s">
        <v>141</v>
      </c>
      <c r="M55" s="107" t="s">
        <v>142</v>
      </c>
      <c r="N55" s="107" t="s">
        <v>143</v>
      </c>
      <c r="O55" s="107" t="s">
        <v>144</v>
      </c>
    </row>
    <row r="56" spans="1:15" ht="15.75" customHeight="1" x14ac:dyDescent="0.2">
      <c r="A56" s="352" t="s">
        <v>145</v>
      </c>
      <c r="B56" s="290">
        <f>'Standard Sponsor Budget'!J$39</f>
        <v>0</v>
      </c>
      <c r="C56" s="290"/>
      <c r="D56" s="363"/>
      <c r="E56" s="363"/>
      <c r="F56" s="363"/>
      <c r="G56" s="363"/>
      <c r="H56" s="364">
        <f t="shared" ref="H56:H78" si="7">SUM(B56:G56)</f>
        <v>0</v>
      </c>
      <c r="I56" s="285"/>
      <c r="J56" s="283"/>
      <c r="K56" s="283"/>
      <c r="L56" s="283"/>
      <c r="M56" s="283"/>
      <c r="N56" s="283"/>
      <c r="O56" s="285">
        <f t="shared" ref="O56:O80" si="8">SUM(J56:N56)</f>
        <v>0</v>
      </c>
    </row>
    <row r="57" spans="1:15" ht="15.75" customHeight="1" x14ac:dyDescent="0.2">
      <c r="A57" s="352" t="s">
        <v>146</v>
      </c>
      <c r="B57" s="290">
        <f>'Standard Sponsor Budget'!J$40</f>
        <v>0</v>
      </c>
      <c r="C57" s="290"/>
      <c r="D57" s="363"/>
      <c r="E57" s="363"/>
      <c r="F57" s="363"/>
      <c r="G57" s="363"/>
      <c r="H57" s="364">
        <f t="shared" si="7"/>
        <v>0</v>
      </c>
      <c r="I57" s="285"/>
      <c r="J57" s="283"/>
      <c r="K57" s="283"/>
      <c r="L57" s="283"/>
      <c r="M57" s="283"/>
      <c r="N57" s="283"/>
      <c r="O57" s="285">
        <f t="shared" si="8"/>
        <v>0</v>
      </c>
    </row>
    <row r="58" spans="1:15" ht="15.75" customHeight="1" x14ac:dyDescent="0.2">
      <c r="A58" s="352" t="s">
        <v>147</v>
      </c>
      <c r="B58" s="290">
        <f>'Standard Sponsor Budget'!J$41</f>
        <v>0</v>
      </c>
      <c r="C58" s="290"/>
      <c r="D58" s="363"/>
      <c r="E58" s="363"/>
      <c r="F58" s="363"/>
      <c r="G58" s="363"/>
      <c r="H58" s="364">
        <f t="shared" si="7"/>
        <v>0</v>
      </c>
      <c r="I58" s="285"/>
      <c r="J58" s="283"/>
      <c r="K58" s="283"/>
      <c r="L58" s="283"/>
      <c r="M58" s="283"/>
      <c r="N58" s="283"/>
      <c r="O58" s="285">
        <f t="shared" si="8"/>
        <v>0</v>
      </c>
    </row>
    <row r="59" spans="1:15" ht="15.75" customHeight="1" x14ac:dyDescent="0.2">
      <c r="A59" s="352" t="s">
        <v>148</v>
      </c>
      <c r="B59" s="290">
        <f>'Standard Sponsor Budget'!J$48</f>
        <v>0</v>
      </c>
      <c r="C59" s="290"/>
      <c r="D59" s="363"/>
      <c r="E59" s="363"/>
      <c r="F59" s="363"/>
      <c r="G59" s="363"/>
      <c r="H59" s="364">
        <f t="shared" si="7"/>
        <v>0</v>
      </c>
      <c r="I59" s="285"/>
      <c r="J59" s="283"/>
      <c r="K59" s="283"/>
      <c r="L59" s="283"/>
      <c r="M59" s="283"/>
      <c r="N59" s="283"/>
      <c r="O59" s="285">
        <f t="shared" si="8"/>
        <v>0</v>
      </c>
    </row>
    <row r="60" spans="1:15" ht="15.75" customHeight="1" x14ac:dyDescent="0.2">
      <c r="A60" s="352" t="s">
        <v>149</v>
      </c>
      <c r="B60" s="290">
        <f>'Standard Sponsor Budget'!J$49</f>
        <v>0</v>
      </c>
      <c r="C60" s="290"/>
      <c r="D60" s="363"/>
      <c r="E60" s="363"/>
      <c r="F60" s="363"/>
      <c r="G60" s="363"/>
      <c r="H60" s="364">
        <f t="shared" si="7"/>
        <v>0</v>
      </c>
      <c r="I60" s="285"/>
      <c r="J60" s="283"/>
      <c r="K60" s="283"/>
      <c r="L60" s="283"/>
      <c r="M60" s="283"/>
      <c r="N60" s="283"/>
      <c r="O60" s="285">
        <f t="shared" si="8"/>
        <v>0</v>
      </c>
    </row>
    <row r="61" spans="1:15" ht="15.75" customHeight="1" x14ac:dyDescent="0.2">
      <c r="A61" s="352" t="s">
        <v>120</v>
      </c>
      <c r="B61" s="290">
        <f>'Standard Sponsor Budget'!J$62+'Standard Sponsor Budget'!J$63+'Standard Sponsor Budget'!J$64+'Standard Sponsor Budget'!J$65+'Standard Sponsor Budget'!J$66+'Standard Sponsor Budget'!J$72</f>
        <v>0</v>
      </c>
      <c r="C61" s="290">
        <f>'Standard Sponsor Budget'!J$54+'Standard Sponsor Budget'!J$55+'Standard Sponsor Budget'!J$56</f>
        <v>0</v>
      </c>
      <c r="D61" s="363"/>
      <c r="E61" s="363"/>
      <c r="F61" s="363"/>
      <c r="G61" s="363"/>
      <c r="H61" s="364">
        <f t="shared" si="7"/>
        <v>0</v>
      </c>
      <c r="I61" s="285"/>
      <c r="J61" s="283"/>
      <c r="K61" s="283"/>
      <c r="L61" s="283"/>
      <c r="M61" s="283"/>
      <c r="N61" s="283"/>
      <c r="O61" s="285">
        <f t="shared" si="8"/>
        <v>0</v>
      </c>
    </row>
    <row r="62" spans="1:15" ht="15.75" customHeight="1" x14ac:dyDescent="0.2">
      <c r="A62" s="352" t="s">
        <v>150</v>
      </c>
      <c r="B62" s="290">
        <f>'Standard Sponsor Budget'!J$67+'Standard Sponsor Budget'!J$68</f>
        <v>0</v>
      </c>
      <c r="C62" s="290">
        <f>'Standard Sponsor Budget'!J$52+'Standard Sponsor Budget'!J$53</f>
        <v>0</v>
      </c>
      <c r="D62" s="363"/>
      <c r="E62" s="363"/>
      <c r="F62" s="363"/>
      <c r="G62" s="363"/>
      <c r="H62" s="364">
        <f t="shared" si="7"/>
        <v>0</v>
      </c>
      <c r="I62" s="285"/>
      <c r="J62" s="283"/>
      <c r="K62" s="283"/>
      <c r="L62" s="283"/>
      <c r="M62" s="283"/>
      <c r="N62" s="283"/>
      <c r="O62" s="285">
        <f t="shared" si="8"/>
        <v>0</v>
      </c>
    </row>
    <row r="63" spans="1:15" ht="15.75" customHeight="1" x14ac:dyDescent="0.2">
      <c r="A63" s="352" t="s">
        <v>151</v>
      </c>
      <c r="B63" s="290">
        <v>0</v>
      </c>
      <c r="C63" s="290"/>
      <c r="D63" s="363"/>
      <c r="E63" s="363"/>
      <c r="F63" s="363"/>
      <c r="G63" s="363"/>
      <c r="H63" s="364">
        <f t="shared" si="7"/>
        <v>0</v>
      </c>
      <c r="I63" s="285"/>
      <c r="J63" s="283"/>
      <c r="K63" s="283"/>
      <c r="L63" s="283"/>
      <c r="M63" s="283"/>
      <c r="N63" s="283"/>
      <c r="O63" s="285">
        <f t="shared" si="8"/>
        <v>0</v>
      </c>
    </row>
    <row r="64" spans="1:15" ht="15.75" customHeight="1" x14ac:dyDescent="0.2">
      <c r="A64" s="352" t="s">
        <v>152</v>
      </c>
      <c r="B64" s="290">
        <v>0</v>
      </c>
      <c r="C64" s="290"/>
      <c r="D64" s="363"/>
      <c r="E64" s="363"/>
      <c r="F64" s="363"/>
      <c r="G64" s="363"/>
      <c r="H64" s="364">
        <f t="shared" si="7"/>
        <v>0</v>
      </c>
      <c r="I64" s="285"/>
      <c r="J64" s="283"/>
      <c r="K64" s="283"/>
      <c r="L64" s="283"/>
      <c r="M64" s="283"/>
      <c r="N64" s="283"/>
      <c r="O64" s="285">
        <f t="shared" si="8"/>
        <v>0</v>
      </c>
    </row>
    <row r="65" spans="1:15" ht="15.75" customHeight="1" x14ac:dyDescent="0.2">
      <c r="A65" s="352" t="s">
        <v>153</v>
      </c>
      <c r="B65" s="290">
        <v>0</v>
      </c>
      <c r="C65" s="290"/>
      <c r="D65" s="363"/>
      <c r="E65" s="363"/>
      <c r="F65" s="363"/>
      <c r="G65" s="363"/>
      <c r="H65" s="364">
        <f t="shared" si="7"/>
        <v>0</v>
      </c>
      <c r="I65" s="285"/>
      <c r="J65" s="283"/>
      <c r="K65" s="283"/>
      <c r="L65" s="283"/>
      <c r="M65" s="283"/>
      <c r="N65" s="283"/>
      <c r="O65" s="285">
        <f t="shared" si="8"/>
        <v>0</v>
      </c>
    </row>
    <row r="66" spans="1:15" ht="15.75" customHeight="1" x14ac:dyDescent="0.2">
      <c r="A66" s="352" t="s">
        <v>154</v>
      </c>
      <c r="B66" s="290">
        <v>0</v>
      </c>
      <c r="C66" s="290"/>
      <c r="D66" s="363"/>
      <c r="E66" s="363"/>
      <c r="F66" s="363"/>
      <c r="G66" s="363"/>
      <c r="H66" s="364">
        <f t="shared" si="7"/>
        <v>0</v>
      </c>
      <c r="I66" s="285"/>
      <c r="J66" s="283"/>
      <c r="K66" s="283"/>
      <c r="L66" s="283"/>
      <c r="M66" s="283"/>
      <c r="N66" s="283"/>
      <c r="O66" s="285">
        <f t="shared" si="8"/>
        <v>0</v>
      </c>
    </row>
    <row r="67" spans="1:15" ht="15.75" customHeight="1" x14ac:dyDescent="0.2">
      <c r="A67" s="352" t="s">
        <v>114</v>
      </c>
      <c r="B67" s="290">
        <f>'Standard Sponsor Budget'!J$70</f>
        <v>0</v>
      </c>
      <c r="C67" s="290"/>
      <c r="D67" s="363"/>
      <c r="E67" s="363"/>
      <c r="F67" s="363"/>
      <c r="G67" s="363"/>
      <c r="H67" s="364">
        <f t="shared" si="7"/>
        <v>0</v>
      </c>
      <c r="I67" s="285"/>
      <c r="J67" s="283"/>
      <c r="K67" s="283"/>
      <c r="L67" s="283"/>
      <c r="M67" s="283"/>
      <c r="N67" s="283"/>
      <c r="O67" s="285">
        <f t="shared" si="8"/>
        <v>0</v>
      </c>
    </row>
    <row r="68" spans="1:15" ht="15.75" customHeight="1" x14ac:dyDescent="0.2">
      <c r="A68" s="352" t="s">
        <v>155</v>
      </c>
      <c r="B68" s="290">
        <f>'Standard Sponsor Budget'!J$59+'Standard Sponsor Budget'!J$71</f>
        <v>0</v>
      </c>
      <c r="C68" s="290"/>
      <c r="D68" s="363"/>
      <c r="E68" s="363"/>
      <c r="F68" s="363"/>
      <c r="G68" s="363"/>
      <c r="H68" s="364">
        <f t="shared" si="7"/>
        <v>0</v>
      </c>
      <c r="I68" s="285"/>
      <c r="J68" s="283"/>
      <c r="K68" s="283"/>
      <c r="L68" s="283"/>
      <c r="M68" s="283"/>
      <c r="N68" s="283"/>
      <c r="O68" s="285">
        <f t="shared" si="8"/>
        <v>0</v>
      </c>
    </row>
    <row r="69" spans="1:15" ht="15.75" customHeight="1" x14ac:dyDescent="0.2">
      <c r="A69" s="352" t="s">
        <v>156</v>
      </c>
      <c r="B69" s="290">
        <v>0</v>
      </c>
      <c r="C69" s="290"/>
      <c r="D69" s="363"/>
      <c r="E69" s="363"/>
      <c r="F69" s="363"/>
      <c r="G69" s="363"/>
      <c r="H69" s="364">
        <f t="shared" si="7"/>
        <v>0</v>
      </c>
      <c r="I69" s="285"/>
      <c r="J69" s="283"/>
      <c r="K69" s="283"/>
      <c r="L69" s="283"/>
      <c r="M69" s="283"/>
      <c r="N69" s="283"/>
      <c r="O69" s="285">
        <f t="shared" si="8"/>
        <v>0</v>
      </c>
    </row>
    <row r="70" spans="1:15" ht="15.75" customHeight="1" x14ac:dyDescent="0.2">
      <c r="A70" s="352" t="s">
        <v>157</v>
      </c>
      <c r="B70" s="290">
        <f>'Standard Sponsor Budget'!J$61</f>
        <v>0</v>
      </c>
      <c r="C70" s="290"/>
      <c r="D70" s="363"/>
      <c r="E70" s="363"/>
      <c r="F70" s="363"/>
      <c r="G70" s="363"/>
      <c r="H70" s="364">
        <f t="shared" si="7"/>
        <v>0</v>
      </c>
      <c r="I70" s="285"/>
      <c r="J70" s="283"/>
      <c r="K70" s="283"/>
      <c r="L70" s="283"/>
      <c r="M70" s="283"/>
      <c r="N70" s="283"/>
      <c r="O70" s="285">
        <f t="shared" si="8"/>
        <v>0</v>
      </c>
    </row>
    <row r="71" spans="1:15" ht="15.75" customHeight="1" x14ac:dyDescent="0.2">
      <c r="A71" s="365" t="s">
        <v>158</v>
      </c>
      <c r="B71" s="290">
        <f>'Standard Sponsor Budget'!J$69</f>
        <v>0</v>
      </c>
      <c r="C71" s="290"/>
      <c r="D71" s="363"/>
      <c r="E71" s="363"/>
      <c r="F71" s="363"/>
      <c r="G71" s="363"/>
      <c r="H71" s="364">
        <f t="shared" si="7"/>
        <v>0</v>
      </c>
      <c r="I71" s="285"/>
      <c r="J71" s="286"/>
      <c r="K71" s="286"/>
      <c r="L71" s="286"/>
      <c r="M71" s="286"/>
      <c r="N71" s="286"/>
      <c r="O71" s="285">
        <f t="shared" si="8"/>
        <v>0</v>
      </c>
    </row>
    <row r="72" spans="1:15" ht="15.75" customHeight="1" x14ac:dyDescent="0.2">
      <c r="A72" s="352" t="s">
        <v>159</v>
      </c>
      <c r="B72" s="290">
        <v>0</v>
      </c>
      <c r="C72" s="290"/>
      <c r="D72" s="363"/>
      <c r="E72" s="363"/>
      <c r="F72" s="363"/>
      <c r="G72" s="363"/>
      <c r="H72" s="364">
        <f t="shared" si="7"/>
        <v>0</v>
      </c>
      <c r="I72" s="285"/>
      <c r="J72" s="283"/>
      <c r="K72" s="283"/>
      <c r="L72" s="283"/>
      <c r="M72" s="283"/>
      <c r="N72" s="283"/>
      <c r="O72" s="285">
        <f t="shared" si="8"/>
        <v>0</v>
      </c>
    </row>
    <row r="73" spans="1:15" ht="15.75" customHeight="1" x14ac:dyDescent="0.2">
      <c r="A73" s="352" t="s">
        <v>160</v>
      </c>
      <c r="B73" s="290">
        <v>0</v>
      </c>
      <c r="C73" s="290"/>
      <c r="D73" s="363"/>
      <c r="E73" s="363"/>
      <c r="F73" s="363"/>
      <c r="G73" s="363"/>
      <c r="H73" s="364">
        <f t="shared" si="7"/>
        <v>0</v>
      </c>
      <c r="I73" s="285"/>
      <c r="J73" s="283"/>
      <c r="K73" s="283"/>
      <c r="L73" s="283"/>
      <c r="M73" s="283"/>
      <c r="N73" s="283"/>
      <c r="O73" s="285">
        <f t="shared" si="8"/>
        <v>0</v>
      </c>
    </row>
    <row r="74" spans="1:15" ht="15.75" customHeight="1" x14ac:dyDescent="0.2">
      <c r="A74" s="352" t="s">
        <v>161</v>
      </c>
      <c r="B74" s="290">
        <f>'Standard Sponsor Budget'!J$60</f>
        <v>0</v>
      </c>
      <c r="C74" s="290"/>
      <c r="D74" s="363"/>
      <c r="E74" s="363"/>
      <c r="F74" s="363"/>
      <c r="G74" s="363"/>
      <c r="H74" s="364">
        <f t="shared" si="7"/>
        <v>0</v>
      </c>
      <c r="I74" s="285"/>
      <c r="J74" s="283"/>
      <c r="K74" s="283"/>
      <c r="L74" s="283"/>
      <c r="M74" s="283"/>
      <c r="N74" s="283"/>
      <c r="O74" s="285">
        <f t="shared" si="8"/>
        <v>0</v>
      </c>
    </row>
    <row r="75" spans="1:15" ht="15.75" customHeight="1" x14ac:dyDescent="0.2">
      <c r="A75" s="352" t="s">
        <v>162</v>
      </c>
      <c r="B75" s="290">
        <f>'Standard Sponsor Budget'!J$46</f>
        <v>0</v>
      </c>
      <c r="C75" s="290"/>
      <c r="D75" s="363"/>
      <c r="E75" s="363"/>
      <c r="F75" s="363"/>
      <c r="G75" s="363"/>
      <c r="H75" s="364">
        <f t="shared" si="7"/>
        <v>0</v>
      </c>
      <c r="I75" s="285"/>
      <c r="J75" s="283"/>
      <c r="K75" s="283"/>
      <c r="L75" s="283"/>
      <c r="M75" s="283"/>
      <c r="N75" s="283"/>
      <c r="O75" s="285">
        <f t="shared" si="8"/>
        <v>0</v>
      </c>
    </row>
    <row r="76" spans="1:15" ht="15.75" customHeight="1" x14ac:dyDescent="0.2">
      <c r="A76" s="352" t="s">
        <v>163</v>
      </c>
      <c r="B76" s="290">
        <v>0</v>
      </c>
      <c r="C76" s="290"/>
      <c r="D76" s="363"/>
      <c r="E76" s="363"/>
      <c r="F76" s="363"/>
      <c r="G76" s="363"/>
      <c r="H76" s="364">
        <f t="shared" si="7"/>
        <v>0</v>
      </c>
      <c r="I76" s="285"/>
      <c r="J76" s="283"/>
      <c r="K76" s="283"/>
      <c r="L76" s="283"/>
      <c r="M76" s="283"/>
      <c r="N76" s="283"/>
      <c r="O76" s="285">
        <f t="shared" si="8"/>
        <v>0</v>
      </c>
    </row>
    <row r="77" spans="1:15" ht="15.75" customHeight="1" x14ac:dyDescent="0.2">
      <c r="A77" s="352" t="s">
        <v>278</v>
      </c>
      <c r="B77" s="363"/>
      <c r="C77" s="363"/>
      <c r="D77" s="366">
        <f>'Standard Sponsor Budget'!J$78</f>
        <v>0</v>
      </c>
      <c r="E77" s="366">
        <f>'Standard Sponsor Budget'!J$82</f>
        <v>0</v>
      </c>
      <c r="F77" s="366">
        <f>'Standard Sponsor Budget'!J$86</f>
        <v>0</v>
      </c>
      <c r="G77" s="366">
        <f>'Standard Sponsor Budget'!J$90</f>
        <v>0</v>
      </c>
      <c r="H77" s="364">
        <f t="shared" si="7"/>
        <v>0</v>
      </c>
      <c r="I77" s="285"/>
      <c r="J77" s="284"/>
      <c r="K77" s="284"/>
      <c r="L77" s="284"/>
      <c r="M77" s="284"/>
      <c r="N77" s="283">
        <v>0</v>
      </c>
      <c r="O77" s="285">
        <f t="shared" si="8"/>
        <v>0</v>
      </c>
    </row>
    <row r="78" spans="1:15" ht="15.75" customHeight="1" x14ac:dyDescent="0.2">
      <c r="A78" s="367" t="s">
        <v>164</v>
      </c>
      <c r="B78" s="288"/>
      <c r="C78" s="288"/>
      <c r="D78" s="288"/>
      <c r="E78" s="288"/>
      <c r="F78" s="288"/>
      <c r="G78" s="288"/>
      <c r="H78" s="368">
        <f t="shared" si="7"/>
        <v>0</v>
      </c>
      <c r="I78" s="285"/>
      <c r="J78" s="287">
        <v>0</v>
      </c>
      <c r="K78" s="287"/>
      <c r="L78" s="287">
        <v>0</v>
      </c>
      <c r="M78" s="287"/>
      <c r="N78" s="287"/>
      <c r="O78" s="288">
        <f t="shared" si="8"/>
        <v>0</v>
      </c>
    </row>
    <row r="79" spans="1:15" ht="15.75" customHeight="1" x14ac:dyDescent="0.2">
      <c r="A79" s="369" t="s">
        <v>165</v>
      </c>
      <c r="B79" s="288"/>
      <c r="C79" s="288"/>
      <c r="D79" s="288"/>
      <c r="E79" s="288"/>
      <c r="F79" s="288"/>
      <c r="G79" s="288"/>
      <c r="H79" s="368"/>
      <c r="I79" s="285"/>
      <c r="J79" s="288"/>
      <c r="K79" s="288"/>
      <c r="L79" s="288"/>
      <c r="M79" s="288">
        <v>0</v>
      </c>
      <c r="N79" s="288"/>
      <c r="O79" s="288">
        <f t="shared" si="8"/>
        <v>0</v>
      </c>
    </row>
    <row r="80" spans="1:15" ht="15.75" customHeight="1" x14ac:dyDescent="0.2">
      <c r="A80" s="369" t="s">
        <v>113</v>
      </c>
      <c r="B80" s="289"/>
      <c r="C80" s="289"/>
      <c r="D80" s="289"/>
      <c r="E80" s="289"/>
      <c r="F80" s="289"/>
      <c r="G80" s="289"/>
      <c r="H80" s="370"/>
      <c r="I80" s="285"/>
      <c r="J80" s="289"/>
      <c r="K80" s="289"/>
      <c r="L80" s="289"/>
      <c r="M80" s="289">
        <v>0</v>
      </c>
      <c r="N80" s="289"/>
      <c r="O80" s="289">
        <f t="shared" si="8"/>
        <v>0</v>
      </c>
    </row>
    <row r="81" spans="1:15" ht="15.75" customHeight="1" x14ac:dyDescent="0.2">
      <c r="A81" s="371"/>
      <c r="B81" s="290"/>
      <c r="C81" s="290"/>
      <c r="D81" s="290"/>
      <c r="E81" s="290"/>
      <c r="F81" s="290"/>
      <c r="G81" s="290"/>
      <c r="H81" s="364"/>
      <c r="I81" s="285"/>
      <c r="J81" s="290"/>
      <c r="K81" s="290"/>
      <c r="L81" s="290"/>
      <c r="M81" s="290"/>
      <c r="N81" s="290"/>
      <c r="O81" s="285"/>
    </row>
    <row r="82" spans="1:15" ht="15.75" customHeight="1" x14ac:dyDescent="0.2">
      <c r="A82" s="352" t="s">
        <v>9</v>
      </c>
      <c r="B82" s="290">
        <f t="shared" ref="B82:H82" si="9">ROUND(SUM(B56:B80),0)</f>
        <v>0</v>
      </c>
      <c r="C82" s="290">
        <f t="shared" si="9"/>
        <v>0</v>
      </c>
      <c r="D82" s="290">
        <f t="shared" si="9"/>
        <v>0</v>
      </c>
      <c r="E82" s="290">
        <f t="shared" si="9"/>
        <v>0</v>
      </c>
      <c r="F82" s="290">
        <f t="shared" si="9"/>
        <v>0</v>
      </c>
      <c r="G82" s="290">
        <f t="shared" si="9"/>
        <v>0</v>
      </c>
      <c r="H82" s="372">
        <f t="shared" si="9"/>
        <v>0</v>
      </c>
      <c r="I82" s="285"/>
      <c r="J82" s="283">
        <f t="shared" ref="J82:O82" si="10">SUM(J56:J81)</f>
        <v>0</v>
      </c>
      <c r="K82" s="283">
        <f t="shared" si="10"/>
        <v>0</v>
      </c>
      <c r="L82" s="283">
        <f t="shared" si="10"/>
        <v>0</v>
      </c>
      <c r="M82" s="283">
        <f t="shared" si="10"/>
        <v>0</v>
      </c>
      <c r="N82" s="283">
        <f t="shared" si="10"/>
        <v>0</v>
      </c>
      <c r="O82" s="283">
        <f t="shared" si="10"/>
        <v>0</v>
      </c>
    </row>
    <row r="83" spans="1:15" ht="15.75" customHeight="1" x14ac:dyDescent="0.2">
      <c r="A83" s="352"/>
      <c r="B83" s="290"/>
      <c r="C83" s="290"/>
      <c r="D83" s="290"/>
      <c r="E83" s="290"/>
      <c r="F83" s="290"/>
      <c r="G83" s="290"/>
      <c r="H83" s="364"/>
      <c r="I83" s="285"/>
      <c r="J83" s="283"/>
      <c r="K83" s="283"/>
      <c r="L83" s="283"/>
      <c r="M83" s="283"/>
      <c r="N83" s="283"/>
      <c r="O83" s="285"/>
    </row>
    <row r="84" spans="1:15" ht="15.75" customHeight="1" x14ac:dyDescent="0.2">
      <c r="A84" s="352" t="s">
        <v>166</v>
      </c>
      <c r="B84" s="282">
        <f>ROUND(IF('Standard Sponsor Budget'!$B$95="MTDC",(B82-B62-B75)*'Standard Sponsor Budget'!O$8,IF('Standard Sponsor Budget'!$B$95="TDC",'Standard SAP Budgets'!B82*'Standard Sponsor Budget'!O$8,0)),0)</f>
        <v>0</v>
      </c>
      <c r="C84" s="282">
        <f>ROUND(IF('Standard Sponsor Budget'!$B$95="MTDC",(C82*0),IF('Standard Sponsor Budget'!$B$95="TDC",'Standard SAP Budgets'!C82*'Standard Sponsor Budget'!O$8,0)),0)</f>
        <v>0</v>
      </c>
      <c r="D84" s="282">
        <f>ROUND(IF('Standard Sponsor Budget'!$B$95="MTDC",'Standard Sponsor Budget'!I$78*'Standard Sponsor Budget'!O$8,IF('Standard Sponsor Budget'!$B$95="TDC",D82*'Standard Sponsor Budget'!O$8,0)),0)</f>
        <v>0</v>
      </c>
      <c r="E84" s="282">
        <f>ROUND(IF('Standard Sponsor Budget'!$B$95="MTDC",'Standard Sponsor Budget'!I$82*'Standard Sponsor Budget'!O$8,IF('Standard Sponsor Budget'!$B$95="TDC",E82*'Standard Sponsor Budget'!O$8,0)),0)</f>
        <v>0</v>
      </c>
      <c r="F84" s="282">
        <f>ROUND(IF('Standard Sponsor Budget'!$B$95="MTDC",'Standard Sponsor Budget'!I$86*'Standard Sponsor Budget'!O$8,IF('Standard Sponsor Budget'!$B$95="TDC",F82*'Standard Sponsor Budget'!O$8,0)),0)</f>
        <v>0</v>
      </c>
      <c r="G84" s="282">
        <f>ROUND(IF('Standard Sponsor Budget'!$B$95="MTDC",'Standard Sponsor Budget'!I$90*'Standard Sponsor Budget'!O$8,IF('Standard Sponsor Budget'!$B$95="TDC",G82*'Standard Sponsor Budget'!$O8,0)),0)</f>
        <v>0</v>
      </c>
      <c r="H84" s="373">
        <f>ROUND(SUM(B84:G84),0)</f>
        <v>0</v>
      </c>
      <c r="I84" s="285"/>
      <c r="J84" s="282">
        <v>0</v>
      </c>
      <c r="K84" s="282">
        <v>0</v>
      </c>
      <c r="L84" s="282">
        <v>0</v>
      </c>
      <c r="M84" s="282">
        <v>0</v>
      </c>
      <c r="N84" s="282">
        <v>0</v>
      </c>
      <c r="O84" s="291">
        <f>SUM(J84:N84)</f>
        <v>0</v>
      </c>
    </row>
    <row r="85" spans="1:15" ht="15.75" customHeight="1" thickBot="1" x14ac:dyDescent="0.25">
      <c r="A85" s="352"/>
      <c r="B85" s="292">
        <f>ROUND(SUM(B82,B84),0)</f>
        <v>0</v>
      </c>
      <c r="C85" s="292">
        <f t="shared" ref="C85:H85" si="11">ROUND(SUM(C82,C84),0)</f>
        <v>0</v>
      </c>
      <c r="D85" s="292">
        <f t="shared" si="11"/>
        <v>0</v>
      </c>
      <c r="E85" s="292">
        <f t="shared" si="11"/>
        <v>0</v>
      </c>
      <c r="F85" s="292">
        <f t="shared" si="11"/>
        <v>0</v>
      </c>
      <c r="G85" s="292">
        <f t="shared" si="11"/>
        <v>0</v>
      </c>
      <c r="H85" s="374">
        <f t="shared" si="11"/>
        <v>0</v>
      </c>
      <c r="I85" s="285"/>
      <c r="J85" s="292">
        <f t="shared" ref="J85:O85" si="12">+J82+J84</f>
        <v>0</v>
      </c>
      <c r="K85" s="292">
        <f t="shared" si="12"/>
        <v>0</v>
      </c>
      <c r="L85" s="292">
        <f t="shared" si="12"/>
        <v>0</v>
      </c>
      <c r="M85" s="292">
        <f t="shared" si="12"/>
        <v>0</v>
      </c>
      <c r="N85" s="292">
        <f t="shared" si="12"/>
        <v>0</v>
      </c>
      <c r="O85" s="292">
        <f t="shared" si="12"/>
        <v>0</v>
      </c>
    </row>
    <row r="86" spans="1:15" ht="12.75" customHeight="1" thickTop="1" x14ac:dyDescent="0.2">
      <c r="A86" s="352"/>
      <c r="B86" s="3"/>
      <c r="C86" s="3"/>
      <c r="D86" s="3"/>
      <c r="E86" s="3"/>
      <c r="F86" s="3"/>
      <c r="G86" s="3"/>
      <c r="H86" s="353"/>
    </row>
    <row r="87" spans="1:15" ht="12.75" customHeight="1" x14ac:dyDescent="0.2">
      <c r="A87" s="352" t="s">
        <v>260</v>
      </c>
      <c r="B87" s="3"/>
      <c r="C87" s="3"/>
      <c r="D87" s="3"/>
      <c r="E87" s="3"/>
      <c r="F87" s="3"/>
      <c r="G87" s="3"/>
      <c r="H87" s="353"/>
    </row>
    <row r="88" spans="1:15" ht="12.75" customHeight="1" thickBot="1" x14ac:dyDescent="0.25">
      <c r="A88" s="375"/>
      <c r="B88" s="379"/>
      <c r="C88" s="379"/>
      <c r="D88" s="379"/>
      <c r="E88" s="379"/>
      <c r="F88" s="379"/>
      <c r="G88" s="379"/>
      <c r="H88" s="378"/>
    </row>
    <row r="89" spans="1:15" ht="17.100000000000001" customHeight="1" x14ac:dyDescent="0.3">
      <c r="A89" s="347" t="s">
        <v>133</v>
      </c>
      <c r="B89" s="348">
        <f>'Standard Sponsor Budget'!B$2</f>
        <v>0</v>
      </c>
      <c r="C89" s="349"/>
      <c r="D89" s="348"/>
      <c r="E89" s="348"/>
      <c r="F89" s="348"/>
      <c r="G89" s="350" t="s">
        <v>134</v>
      </c>
      <c r="H89" s="351"/>
    </row>
    <row r="90" spans="1:15" ht="17.100000000000001" customHeight="1" x14ac:dyDescent="0.2">
      <c r="A90" s="352" t="s">
        <v>50</v>
      </c>
      <c r="B90" s="3">
        <f>'Standard Sponsor Budget'!B$3</f>
        <v>0</v>
      </c>
      <c r="C90" s="3"/>
      <c r="D90" s="3"/>
      <c r="E90" s="3"/>
      <c r="F90" s="3"/>
      <c r="G90" s="3"/>
      <c r="H90" s="353"/>
    </row>
    <row r="91" spans="1:15" ht="17.100000000000001" customHeight="1" x14ac:dyDescent="0.2">
      <c r="A91" s="352" t="s">
        <v>90</v>
      </c>
      <c r="B91" s="3">
        <f>'Standard Sponsor Budget'!B$4</f>
        <v>0</v>
      </c>
      <c r="C91" s="3"/>
      <c r="D91" s="3"/>
      <c r="E91" s="3"/>
      <c r="F91" s="3"/>
      <c r="G91" s="3"/>
      <c r="H91" s="353"/>
    </row>
    <row r="92" spans="1:15" ht="17.100000000000001" customHeight="1" x14ac:dyDescent="0.2">
      <c r="A92" s="352" t="s">
        <v>51</v>
      </c>
      <c r="B92" s="3">
        <f>'Standard Sponsor Budget'!B$6</f>
        <v>0</v>
      </c>
      <c r="C92" s="3"/>
      <c r="D92" s="3"/>
      <c r="E92" s="3"/>
      <c r="F92" s="3"/>
      <c r="G92" s="3"/>
      <c r="H92" s="353"/>
    </row>
    <row r="93" spans="1:15" ht="17.100000000000001" customHeight="1" x14ac:dyDescent="0.2">
      <c r="A93" s="352" t="s">
        <v>92</v>
      </c>
      <c r="B93" s="3">
        <f>'Standard Sponsor Budget'!B$7</f>
        <v>0</v>
      </c>
      <c r="C93" s="3"/>
      <c r="D93" s="3"/>
      <c r="E93" s="3"/>
      <c r="F93" s="3"/>
      <c r="G93" s="3"/>
      <c r="H93" s="353"/>
    </row>
    <row r="94" spans="1:15" ht="17.100000000000001" customHeight="1" thickBot="1" x14ac:dyDescent="0.25">
      <c r="A94" s="352" t="s">
        <v>91</v>
      </c>
      <c r="B94" s="3">
        <f>'Standard Sponsor Budget'!B$8</f>
        <v>0</v>
      </c>
      <c r="C94" s="3"/>
      <c r="D94" s="3"/>
      <c r="E94" s="3"/>
      <c r="F94" s="3"/>
      <c r="G94" s="3"/>
      <c r="H94" s="353"/>
    </row>
    <row r="95" spans="1:15" ht="17.100000000000001" customHeight="1" thickBot="1" x14ac:dyDescent="0.3">
      <c r="A95" s="352"/>
      <c r="B95" s="438" t="s">
        <v>135</v>
      </c>
      <c r="C95" s="439"/>
      <c r="D95" s="439"/>
      <c r="E95" s="439"/>
      <c r="F95" s="439"/>
      <c r="G95" s="439"/>
      <c r="H95" s="440"/>
      <c r="I95" s="103"/>
      <c r="J95" s="438" t="s">
        <v>136</v>
      </c>
      <c r="K95" s="439"/>
      <c r="L95" s="439"/>
      <c r="M95" s="439"/>
      <c r="N95" s="439"/>
      <c r="O95" s="440"/>
    </row>
    <row r="96" spans="1:15" ht="17.100000000000001" customHeight="1" x14ac:dyDescent="0.2">
      <c r="A96" s="352" t="s">
        <v>133</v>
      </c>
      <c r="B96" s="3"/>
      <c r="C96" s="3"/>
      <c r="D96" s="354"/>
      <c r="E96" s="354"/>
      <c r="F96" s="354"/>
      <c r="G96" s="354"/>
      <c r="H96" s="355"/>
      <c r="I96" s="105"/>
      <c r="M96" s="104"/>
      <c r="N96" s="104"/>
      <c r="O96" s="105"/>
    </row>
    <row r="97" spans="1:15" ht="17.100000000000001" customHeight="1" x14ac:dyDescent="0.25">
      <c r="A97" s="352" t="s">
        <v>137</v>
      </c>
      <c r="B97" s="356" t="s">
        <v>5</v>
      </c>
      <c r="C97" s="356"/>
      <c r="D97" s="356"/>
      <c r="E97" s="356"/>
      <c r="F97" s="356"/>
      <c r="G97" s="357"/>
      <c r="H97" s="355"/>
      <c r="I97" s="105"/>
      <c r="J97" s="106"/>
      <c r="K97" s="106"/>
      <c r="L97" s="106"/>
      <c r="M97" s="104"/>
      <c r="N97" s="104"/>
      <c r="O97" s="105"/>
    </row>
    <row r="98" spans="1:15" ht="17.100000000000001" customHeight="1" x14ac:dyDescent="0.25">
      <c r="A98" s="358" t="s">
        <v>169</v>
      </c>
      <c r="B98" s="359" t="s">
        <v>167</v>
      </c>
      <c r="C98" s="359" t="s">
        <v>168</v>
      </c>
      <c r="D98" s="359" t="s">
        <v>277</v>
      </c>
      <c r="E98" s="359" t="s">
        <v>277</v>
      </c>
      <c r="F98" s="359" t="s">
        <v>277</v>
      </c>
      <c r="G98" s="359" t="s">
        <v>277</v>
      </c>
      <c r="H98" s="360"/>
      <c r="I98" s="103"/>
      <c r="M98" s="42"/>
      <c r="N98" s="42"/>
      <c r="O98" s="103"/>
    </row>
    <row r="99" spans="1:15" ht="47.25" x14ac:dyDescent="0.25">
      <c r="A99" s="361" t="s">
        <v>138</v>
      </c>
      <c r="B99" s="107" t="s">
        <v>139</v>
      </c>
      <c r="C99" s="107" t="s">
        <v>139</v>
      </c>
      <c r="D99" s="107" t="str">
        <f>'Standard Sponsor Budget'!$A$75</f>
        <v xml:space="preserve">   Subaward #1</v>
      </c>
      <c r="E99" s="107" t="str">
        <f>'Standard Sponsor Budget'!$A$79</f>
        <v xml:space="preserve">   Subaward #2</v>
      </c>
      <c r="F99" s="107" t="str">
        <f>'Standard Sponsor Budget'!$A$83</f>
        <v xml:space="preserve">   Subaward #3</v>
      </c>
      <c r="G99" s="107" t="str">
        <f>'Standard Sponsor Budget'!$A$87</f>
        <v xml:space="preserve">   Subaward #4</v>
      </c>
      <c r="H99" s="362" t="s">
        <v>140</v>
      </c>
      <c r="I99" s="108"/>
      <c r="J99" s="107" t="s">
        <v>141</v>
      </c>
      <c r="K99" s="107" t="s">
        <v>141</v>
      </c>
      <c r="L99" s="107" t="s">
        <v>141</v>
      </c>
      <c r="M99" s="107" t="s">
        <v>142</v>
      </c>
      <c r="N99" s="107" t="s">
        <v>143</v>
      </c>
      <c r="O99" s="107" t="s">
        <v>144</v>
      </c>
    </row>
    <row r="100" spans="1:15" ht="15.75" customHeight="1" x14ac:dyDescent="0.2">
      <c r="A100" s="352" t="s">
        <v>145</v>
      </c>
      <c r="B100" s="290">
        <f>'Standard Sponsor Budget'!M$39</f>
        <v>0</v>
      </c>
      <c r="C100" s="290"/>
      <c r="D100" s="363"/>
      <c r="E100" s="363"/>
      <c r="F100" s="363"/>
      <c r="G100" s="363"/>
      <c r="H100" s="364">
        <f t="shared" ref="H100:H121" si="13">SUM(B100:G100)</f>
        <v>0</v>
      </c>
      <c r="I100" s="285"/>
      <c r="J100" s="283"/>
      <c r="K100" s="283"/>
      <c r="L100" s="283"/>
      <c r="M100" s="283"/>
      <c r="N100" s="283"/>
      <c r="O100" s="285">
        <f t="shared" ref="O100:O124" si="14">SUM(J100:N100)</f>
        <v>0</v>
      </c>
    </row>
    <row r="101" spans="1:15" ht="15.75" customHeight="1" x14ac:dyDescent="0.2">
      <c r="A101" s="352" t="s">
        <v>146</v>
      </c>
      <c r="B101" s="290">
        <f>'Standard Sponsor Budget'!M$40</f>
        <v>0</v>
      </c>
      <c r="C101" s="290"/>
      <c r="D101" s="363"/>
      <c r="E101" s="363"/>
      <c r="F101" s="363"/>
      <c r="G101" s="363"/>
      <c r="H101" s="364">
        <f t="shared" si="13"/>
        <v>0</v>
      </c>
      <c r="I101" s="285"/>
      <c r="J101" s="283"/>
      <c r="K101" s="283"/>
      <c r="L101" s="283"/>
      <c r="M101" s="283"/>
      <c r="N101" s="283"/>
      <c r="O101" s="285">
        <f t="shared" si="14"/>
        <v>0</v>
      </c>
    </row>
    <row r="102" spans="1:15" ht="15.75" customHeight="1" x14ac:dyDescent="0.2">
      <c r="A102" s="352" t="s">
        <v>147</v>
      </c>
      <c r="B102" s="290">
        <f>'Standard Sponsor Budget'!M$41</f>
        <v>0</v>
      </c>
      <c r="C102" s="290"/>
      <c r="D102" s="363"/>
      <c r="E102" s="363"/>
      <c r="F102" s="363"/>
      <c r="G102" s="363"/>
      <c r="H102" s="364">
        <f t="shared" si="13"/>
        <v>0</v>
      </c>
      <c r="I102" s="285"/>
      <c r="J102" s="283"/>
      <c r="K102" s="283"/>
      <c r="L102" s="283"/>
      <c r="M102" s="283"/>
      <c r="N102" s="283"/>
      <c r="O102" s="285">
        <f t="shared" si="14"/>
        <v>0</v>
      </c>
    </row>
    <row r="103" spans="1:15" ht="15.75" customHeight="1" x14ac:dyDescent="0.2">
      <c r="A103" s="352" t="s">
        <v>148</v>
      </c>
      <c r="B103" s="290">
        <f>'Standard Sponsor Budget'!M$48</f>
        <v>0</v>
      </c>
      <c r="C103" s="290"/>
      <c r="D103" s="363"/>
      <c r="E103" s="363"/>
      <c r="F103" s="363"/>
      <c r="G103" s="363"/>
      <c r="H103" s="364">
        <f t="shared" si="13"/>
        <v>0</v>
      </c>
      <c r="I103" s="285"/>
      <c r="J103" s="283"/>
      <c r="K103" s="283"/>
      <c r="L103" s="283"/>
      <c r="M103" s="283"/>
      <c r="N103" s="283"/>
      <c r="O103" s="285">
        <f t="shared" si="14"/>
        <v>0</v>
      </c>
    </row>
    <row r="104" spans="1:15" ht="15.75" customHeight="1" x14ac:dyDescent="0.2">
      <c r="A104" s="352" t="s">
        <v>149</v>
      </c>
      <c r="B104" s="290">
        <f>'Standard Sponsor Budget'!M$49</f>
        <v>0</v>
      </c>
      <c r="C104" s="290"/>
      <c r="D104" s="363"/>
      <c r="E104" s="363"/>
      <c r="F104" s="363"/>
      <c r="G104" s="363"/>
      <c r="H104" s="364">
        <f t="shared" si="13"/>
        <v>0</v>
      </c>
      <c r="I104" s="285"/>
      <c r="J104" s="283"/>
      <c r="K104" s="283"/>
      <c r="L104" s="283"/>
      <c r="M104" s="283"/>
      <c r="N104" s="283"/>
      <c r="O104" s="285">
        <f t="shared" si="14"/>
        <v>0</v>
      </c>
    </row>
    <row r="105" spans="1:15" ht="15.75" customHeight="1" x14ac:dyDescent="0.2">
      <c r="A105" s="352" t="s">
        <v>120</v>
      </c>
      <c r="B105" s="290">
        <f>'Standard Sponsor Budget'!M$62+'Standard Sponsor Budget'!M$63+'Standard Sponsor Budget'!M$64+'Standard Sponsor Budget'!M$65+'Standard Sponsor Budget'!M$66+'Standard Sponsor Budget'!M$72</f>
        <v>0</v>
      </c>
      <c r="C105" s="290">
        <f>'Standard Sponsor Budget'!M$54+'Standard Sponsor Budget'!M$55+'Standard Sponsor Budget'!M$56</f>
        <v>0</v>
      </c>
      <c r="D105" s="363"/>
      <c r="E105" s="363"/>
      <c r="F105" s="363"/>
      <c r="G105" s="363"/>
      <c r="H105" s="364">
        <f t="shared" si="13"/>
        <v>0</v>
      </c>
      <c r="I105" s="285"/>
      <c r="J105" s="283"/>
      <c r="K105" s="283"/>
      <c r="L105" s="283"/>
      <c r="M105" s="283"/>
      <c r="N105" s="283"/>
      <c r="O105" s="285">
        <f t="shared" si="14"/>
        <v>0</v>
      </c>
    </row>
    <row r="106" spans="1:15" ht="15.75" customHeight="1" x14ac:dyDescent="0.2">
      <c r="A106" s="352" t="s">
        <v>150</v>
      </c>
      <c r="B106" s="290">
        <f>'Standard Sponsor Budget'!M$67+'Standard Sponsor Budget'!M$68</f>
        <v>0</v>
      </c>
      <c r="C106" s="290">
        <f>'Standard Sponsor Budget'!M$52+'Standard Sponsor Budget'!M$53</f>
        <v>0</v>
      </c>
      <c r="D106" s="363"/>
      <c r="E106" s="363"/>
      <c r="F106" s="363"/>
      <c r="G106" s="363"/>
      <c r="H106" s="364">
        <f t="shared" si="13"/>
        <v>0</v>
      </c>
      <c r="I106" s="285"/>
      <c r="J106" s="283"/>
      <c r="K106" s="283"/>
      <c r="L106" s="283"/>
      <c r="M106" s="283"/>
      <c r="N106" s="283"/>
      <c r="O106" s="285">
        <f t="shared" si="14"/>
        <v>0</v>
      </c>
    </row>
    <row r="107" spans="1:15" ht="15.75" customHeight="1" x14ac:dyDescent="0.2">
      <c r="A107" s="352" t="s">
        <v>151</v>
      </c>
      <c r="B107" s="290">
        <v>0</v>
      </c>
      <c r="C107" s="290"/>
      <c r="D107" s="363"/>
      <c r="E107" s="363"/>
      <c r="F107" s="363"/>
      <c r="G107" s="363"/>
      <c r="H107" s="364">
        <f t="shared" si="13"/>
        <v>0</v>
      </c>
      <c r="I107" s="285"/>
      <c r="J107" s="283"/>
      <c r="K107" s="283"/>
      <c r="L107" s="283"/>
      <c r="M107" s="283"/>
      <c r="N107" s="283"/>
      <c r="O107" s="285">
        <f t="shared" si="14"/>
        <v>0</v>
      </c>
    </row>
    <row r="108" spans="1:15" ht="15.75" customHeight="1" x14ac:dyDescent="0.2">
      <c r="A108" s="352" t="s">
        <v>152</v>
      </c>
      <c r="B108" s="290">
        <v>0</v>
      </c>
      <c r="C108" s="290"/>
      <c r="D108" s="363"/>
      <c r="E108" s="363"/>
      <c r="F108" s="363"/>
      <c r="G108" s="363"/>
      <c r="H108" s="364">
        <f t="shared" si="13"/>
        <v>0</v>
      </c>
      <c r="I108" s="285"/>
      <c r="J108" s="283"/>
      <c r="K108" s="283"/>
      <c r="L108" s="283"/>
      <c r="M108" s="283"/>
      <c r="N108" s="283"/>
      <c r="O108" s="285">
        <f t="shared" si="14"/>
        <v>0</v>
      </c>
    </row>
    <row r="109" spans="1:15" ht="15.75" customHeight="1" x14ac:dyDescent="0.2">
      <c r="A109" s="352" t="s">
        <v>153</v>
      </c>
      <c r="B109" s="290">
        <v>0</v>
      </c>
      <c r="C109" s="290"/>
      <c r="D109" s="363"/>
      <c r="E109" s="363"/>
      <c r="F109" s="363"/>
      <c r="G109" s="363"/>
      <c r="H109" s="364">
        <f t="shared" si="13"/>
        <v>0</v>
      </c>
      <c r="I109" s="285"/>
      <c r="J109" s="283"/>
      <c r="K109" s="283"/>
      <c r="L109" s="283"/>
      <c r="M109" s="283"/>
      <c r="N109" s="283"/>
      <c r="O109" s="285">
        <f t="shared" si="14"/>
        <v>0</v>
      </c>
    </row>
    <row r="110" spans="1:15" ht="15.75" customHeight="1" x14ac:dyDescent="0.2">
      <c r="A110" s="352" t="s">
        <v>154</v>
      </c>
      <c r="B110" s="290">
        <v>0</v>
      </c>
      <c r="C110" s="290"/>
      <c r="D110" s="363"/>
      <c r="E110" s="363"/>
      <c r="F110" s="363"/>
      <c r="G110" s="363"/>
      <c r="H110" s="364">
        <f t="shared" si="13"/>
        <v>0</v>
      </c>
      <c r="I110" s="285"/>
      <c r="J110" s="283"/>
      <c r="K110" s="283"/>
      <c r="L110" s="283"/>
      <c r="M110" s="283"/>
      <c r="N110" s="283"/>
      <c r="O110" s="285">
        <f t="shared" si="14"/>
        <v>0</v>
      </c>
    </row>
    <row r="111" spans="1:15" ht="15.75" customHeight="1" x14ac:dyDescent="0.2">
      <c r="A111" s="352" t="s">
        <v>114</v>
      </c>
      <c r="B111" s="290">
        <f>'Standard Sponsor Budget'!M$70</f>
        <v>0</v>
      </c>
      <c r="C111" s="290"/>
      <c r="D111" s="363"/>
      <c r="E111" s="363"/>
      <c r="F111" s="363"/>
      <c r="G111" s="363"/>
      <c r="H111" s="364">
        <f t="shared" si="13"/>
        <v>0</v>
      </c>
      <c r="I111" s="285"/>
      <c r="J111" s="283"/>
      <c r="K111" s="283"/>
      <c r="L111" s="283"/>
      <c r="M111" s="283"/>
      <c r="N111" s="283"/>
      <c r="O111" s="285">
        <f t="shared" si="14"/>
        <v>0</v>
      </c>
    </row>
    <row r="112" spans="1:15" ht="15.75" customHeight="1" x14ac:dyDescent="0.2">
      <c r="A112" s="352" t="s">
        <v>155</v>
      </c>
      <c r="B112" s="290">
        <f>'Standard Sponsor Budget'!M$59+'Standard Sponsor Budget'!M$71</f>
        <v>0</v>
      </c>
      <c r="C112" s="290"/>
      <c r="D112" s="363"/>
      <c r="E112" s="363"/>
      <c r="F112" s="363"/>
      <c r="G112" s="363"/>
      <c r="H112" s="364">
        <f t="shared" si="13"/>
        <v>0</v>
      </c>
      <c r="I112" s="285"/>
      <c r="J112" s="283"/>
      <c r="K112" s="283"/>
      <c r="L112" s="283"/>
      <c r="M112" s="283"/>
      <c r="N112" s="283"/>
      <c r="O112" s="285">
        <f t="shared" si="14"/>
        <v>0</v>
      </c>
    </row>
    <row r="113" spans="1:15" ht="15.75" customHeight="1" x14ac:dyDescent="0.2">
      <c r="A113" s="352" t="s">
        <v>156</v>
      </c>
      <c r="B113" s="290">
        <v>0</v>
      </c>
      <c r="C113" s="290"/>
      <c r="D113" s="363"/>
      <c r="E113" s="363"/>
      <c r="F113" s="363"/>
      <c r="G113" s="363"/>
      <c r="H113" s="364">
        <f t="shared" si="13"/>
        <v>0</v>
      </c>
      <c r="I113" s="285"/>
      <c r="J113" s="283"/>
      <c r="K113" s="283"/>
      <c r="L113" s="283"/>
      <c r="M113" s="283"/>
      <c r="N113" s="283"/>
      <c r="O113" s="285">
        <f t="shared" si="14"/>
        <v>0</v>
      </c>
    </row>
    <row r="114" spans="1:15" ht="15.75" customHeight="1" x14ac:dyDescent="0.2">
      <c r="A114" s="352" t="s">
        <v>157</v>
      </c>
      <c r="B114" s="290">
        <f>'Standard Sponsor Budget'!M$61</f>
        <v>0</v>
      </c>
      <c r="C114" s="290"/>
      <c r="D114" s="363"/>
      <c r="E114" s="363"/>
      <c r="F114" s="363"/>
      <c r="G114" s="363"/>
      <c r="H114" s="364">
        <f t="shared" si="13"/>
        <v>0</v>
      </c>
      <c r="I114" s="285"/>
      <c r="J114" s="283"/>
      <c r="K114" s="283"/>
      <c r="L114" s="283"/>
      <c r="M114" s="283"/>
      <c r="N114" s="283"/>
      <c r="O114" s="285">
        <f t="shared" si="14"/>
        <v>0</v>
      </c>
    </row>
    <row r="115" spans="1:15" ht="15.75" customHeight="1" x14ac:dyDescent="0.2">
      <c r="A115" s="365" t="s">
        <v>158</v>
      </c>
      <c r="B115" s="290">
        <f>'Standard Sponsor Budget'!M$69</f>
        <v>0</v>
      </c>
      <c r="C115" s="290"/>
      <c r="D115" s="363"/>
      <c r="E115" s="363"/>
      <c r="F115" s="363"/>
      <c r="G115" s="363"/>
      <c r="H115" s="364">
        <f t="shared" si="13"/>
        <v>0</v>
      </c>
      <c r="I115" s="285"/>
      <c r="J115" s="286"/>
      <c r="K115" s="286"/>
      <c r="L115" s="286"/>
      <c r="M115" s="286"/>
      <c r="N115" s="286"/>
      <c r="O115" s="285">
        <f t="shared" si="14"/>
        <v>0</v>
      </c>
    </row>
    <row r="116" spans="1:15" ht="15.75" customHeight="1" x14ac:dyDescent="0.2">
      <c r="A116" s="352" t="s">
        <v>159</v>
      </c>
      <c r="B116" s="290">
        <v>0</v>
      </c>
      <c r="C116" s="290"/>
      <c r="D116" s="363"/>
      <c r="E116" s="363"/>
      <c r="F116" s="363"/>
      <c r="G116" s="363"/>
      <c r="H116" s="364">
        <f t="shared" si="13"/>
        <v>0</v>
      </c>
      <c r="I116" s="285"/>
      <c r="J116" s="283"/>
      <c r="K116" s="283"/>
      <c r="L116" s="283"/>
      <c r="M116" s="283"/>
      <c r="N116" s="283"/>
      <c r="O116" s="285">
        <f t="shared" si="14"/>
        <v>0</v>
      </c>
    </row>
    <row r="117" spans="1:15" ht="15.75" customHeight="1" x14ac:dyDescent="0.2">
      <c r="A117" s="352" t="s">
        <v>160</v>
      </c>
      <c r="B117" s="290">
        <v>0</v>
      </c>
      <c r="C117" s="290"/>
      <c r="D117" s="363"/>
      <c r="E117" s="363"/>
      <c r="F117" s="363"/>
      <c r="G117" s="363"/>
      <c r="H117" s="364">
        <f t="shared" si="13"/>
        <v>0</v>
      </c>
      <c r="I117" s="285"/>
      <c r="J117" s="283"/>
      <c r="K117" s="283"/>
      <c r="L117" s="283"/>
      <c r="M117" s="283"/>
      <c r="N117" s="283"/>
      <c r="O117" s="285">
        <f t="shared" si="14"/>
        <v>0</v>
      </c>
    </row>
    <row r="118" spans="1:15" ht="15.75" customHeight="1" x14ac:dyDescent="0.2">
      <c r="A118" s="352" t="s">
        <v>161</v>
      </c>
      <c r="B118" s="290">
        <f>'Standard Sponsor Budget'!M$60</f>
        <v>0</v>
      </c>
      <c r="C118" s="290"/>
      <c r="D118" s="363"/>
      <c r="E118" s="363"/>
      <c r="F118" s="363"/>
      <c r="G118" s="363"/>
      <c r="H118" s="364">
        <f t="shared" si="13"/>
        <v>0</v>
      </c>
      <c r="I118" s="285"/>
      <c r="J118" s="283"/>
      <c r="K118" s="283"/>
      <c r="L118" s="283"/>
      <c r="M118" s="283"/>
      <c r="N118" s="283"/>
      <c r="O118" s="285">
        <f t="shared" si="14"/>
        <v>0</v>
      </c>
    </row>
    <row r="119" spans="1:15" ht="15.75" customHeight="1" x14ac:dyDescent="0.2">
      <c r="A119" s="352" t="s">
        <v>162</v>
      </c>
      <c r="B119" s="290">
        <f>'Standard Sponsor Budget'!M$46</f>
        <v>0</v>
      </c>
      <c r="C119" s="290"/>
      <c r="D119" s="363"/>
      <c r="E119" s="363"/>
      <c r="F119" s="363"/>
      <c r="G119" s="363"/>
      <c r="H119" s="364">
        <f t="shared" si="13"/>
        <v>0</v>
      </c>
      <c r="I119" s="285"/>
      <c r="J119" s="283"/>
      <c r="K119" s="283"/>
      <c r="L119" s="283"/>
      <c r="M119" s="283"/>
      <c r="N119" s="283"/>
      <c r="O119" s="285">
        <f t="shared" si="14"/>
        <v>0</v>
      </c>
    </row>
    <row r="120" spans="1:15" ht="15.75" customHeight="1" x14ac:dyDescent="0.2">
      <c r="A120" s="352" t="s">
        <v>163</v>
      </c>
      <c r="B120" s="290">
        <v>0</v>
      </c>
      <c r="C120" s="290"/>
      <c r="D120" s="363"/>
      <c r="E120" s="363"/>
      <c r="F120" s="363"/>
      <c r="G120" s="363"/>
      <c r="H120" s="364">
        <f t="shared" si="13"/>
        <v>0</v>
      </c>
      <c r="I120" s="285"/>
      <c r="J120" s="283"/>
      <c r="K120" s="283"/>
      <c r="L120" s="283"/>
      <c r="M120" s="283"/>
      <c r="N120" s="283"/>
      <c r="O120" s="285">
        <f t="shared" si="14"/>
        <v>0</v>
      </c>
    </row>
    <row r="121" spans="1:15" ht="15.75" customHeight="1" x14ac:dyDescent="0.2">
      <c r="A121" s="352" t="s">
        <v>278</v>
      </c>
      <c r="B121" s="363"/>
      <c r="C121" s="363"/>
      <c r="D121" s="366">
        <f>'Standard Sponsor Budget'!M$78</f>
        <v>0</v>
      </c>
      <c r="E121" s="366">
        <f>'Standard Sponsor Budget'!M$82</f>
        <v>0</v>
      </c>
      <c r="F121" s="366">
        <f>'Standard Sponsor Budget'!M$86</f>
        <v>0</v>
      </c>
      <c r="G121" s="366">
        <f>'Standard Sponsor Budget'!M$90</f>
        <v>0</v>
      </c>
      <c r="H121" s="364">
        <f t="shared" si="13"/>
        <v>0</v>
      </c>
      <c r="I121" s="285"/>
      <c r="J121" s="284"/>
      <c r="K121" s="284"/>
      <c r="L121" s="284"/>
      <c r="M121" s="284"/>
      <c r="N121" s="283">
        <v>0</v>
      </c>
      <c r="O121" s="285">
        <f t="shared" si="14"/>
        <v>0</v>
      </c>
    </row>
    <row r="122" spans="1:15" ht="15.75" customHeight="1" x14ac:dyDescent="0.2">
      <c r="A122" s="367" t="s">
        <v>164</v>
      </c>
      <c r="B122" s="288"/>
      <c r="C122" s="288"/>
      <c r="D122" s="288"/>
      <c r="E122" s="288"/>
      <c r="F122" s="288"/>
      <c r="G122" s="288"/>
      <c r="H122" s="368">
        <f t="shared" ref="H122" si="15">SUM(B122:G122)</f>
        <v>0</v>
      </c>
      <c r="I122" s="285"/>
      <c r="J122" s="287">
        <v>0</v>
      </c>
      <c r="K122" s="287"/>
      <c r="L122" s="287">
        <v>0</v>
      </c>
      <c r="M122" s="287"/>
      <c r="N122" s="287"/>
      <c r="O122" s="288">
        <f t="shared" si="14"/>
        <v>0</v>
      </c>
    </row>
    <row r="123" spans="1:15" ht="15.75" customHeight="1" x14ac:dyDescent="0.2">
      <c r="A123" s="369" t="s">
        <v>165</v>
      </c>
      <c r="B123" s="288"/>
      <c r="C123" s="288"/>
      <c r="D123" s="288"/>
      <c r="E123" s="288"/>
      <c r="F123" s="288"/>
      <c r="G123" s="288"/>
      <c r="H123" s="368"/>
      <c r="I123" s="285"/>
      <c r="J123" s="288"/>
      <c r="K123" s="288"/>
      <c r="L123" s="288"/>
      <c r="M123" s="288">
        <v>0</v>
      </c>
      <c r="N123" s="288"/>
      <c r="O123" s="288">
        <f t="shared" si="14"/>
        <v>0</v>
      </c>
    </row>
    <row r="124" spans="1:15" ht="15.75" customHeight="1" x14ac:dyDescent="0.2">
      <c r="A124" s="369" t="s">
        <v>113</v>
      </c>
      <c r="B124" s="289"/>
      <c r="C124" s="289"/>
      <c r="D124" s="289"/>
      <c r="E124" s="289"/>
      <c r="F124" s="289"/>
      <c r="G124" s="289"/>
      <c r="H124" s="370"/>
      <c r="I124" s="285"/>
      <c r="J124" s="289"/>
      <c r="K124" s="289"/>
      <c r="L124" s="289"/>
      <c r="M124" s="289">
        <v>0</v>
      </c>
      <c r="N124" s="289"/>
      <c r="O124" s="289">
        <f t="shared" si="14"/>
        <v>0</v>
      </c>
    </row>
    <row r="125" spans="1:15" ht="15.75" customHeight="1" x14ac:dyDescent="0.2">
      <c r="A125" s="371"/>
      <c r="B125" s="290"/>
      <c r="C125" s="290"/>
      <c r="D125" s="290"/>
      <c r="E125" s="290"/>
      <c r="F125" s="290"/>
      <c r="G125" s="290"/>
      <c r="H125" s="364"/>
      <c r="I125" s="285"/>
      <c r="J125" s="290"/>
      <c r="K125" s="290"/>
      <c r="L125" s="290"/>
      <c r="M125" s="290"/>
      <c r="N125" s="290"/>
      <c r="O125" s="285"/>
    </row>
    <row r="126" spans="1:15" ht="15.75" customHeight="1" x14ac:dyDescent="0.2">
      <c r="A126" s="352" t="s">
        <v>9</v>
      </c>
      <c r="B126" s="290">
        <f t="shared" ref="B126:H126" si="16">ROUND(SUM(B100:B124),0)</f>
        <v>0</v>
      </c>
      <c r="C126" s="290">
        <f t="shared" si="16"/>
        <v>0</v>
      </c>
      <c r="D126" s="290">
        <f t="shared" si="16"/>
        <v>0</v>
      </c>
      <c r="E126" s="290">
        <f t="shared" si="16"/>
        <v>0</v>
      </c>
      <c r="F126" s="290">
        <f t="shared" si="16"/>
        <v>0</v>
      </c>
      <c r="G126" s="290">
        <f t="shared" si="16"/>
        <v>0</v>
      </c>
      <c r="H126" s="372">
        <f t="shared" si="16"/>
        <v>0</v>
      </c>
      <c r="I126" s="285"/>
      <c r="J126" s="283">
        <f t="shared" ref="J126:O126" si="17">SUM(J100:J125)</f>
        <v>0</v>
      </c>
      <c r="K126" s="283">
        <f t="shared" si="17"/>
        <v>0</v>
      </c>
      <c r="L126" s="283">
        <f t="shared" si="17"/>
        <v>0</v>
      </c>
      <c r="M126" s="283">
        <f t="shared" si="17"/>
        <v>0</v>
      </c>
      <c r="N126" s="283">
        <f t="shared" si="17"/>
        <v>0</v>
      </c>
      <c r="O126" s="283">
        <f t="shared" si="17"/>
        <v>0</v>
      </c>
    </row>
    <row r="127" spans="1:15" ht="15.75" customHeight="1" x14ac:dyDescent="0.2">
      <c r="A127" s="352"/>
      <c r="B127" s="290"/>
      <c r="C127" s="290"/>
      <c r="D127" s="290"/>
      <c r="E127" s="290"/>
      <c r="F127" s="290"/>
      <c r="G127" s="290"/>
      <c r="H127" s="364"/>
      <c r="I127" s="285"/>
      <c r="J127" s="283"/>
      <c r="K127" s="283"/>
      <c r="L127" s="283"/>
      <c r="M127" s="283"/>
      <c r="N127" s="283"/>
      <c r="O127" s="285"/>
    </row>
    <row r="128" spans="1:15" ht="15.75" customHeight="1" x14ac:dyDescent="0.2">
      <c r="A128" s="352" t="s">
        <v>166</v>
      </c>
      <c r="B128" s="282">
        <f>ROUND(IF('Standard Sponsor Budget'!$B$95="MTDC",(B126-B106-B119)*'Standard Sponsor Budget'!P$8,IF('Standard Sponsor Budget'!$B$95="TDC",'Standard SAP Budgets'!B126*'Standard Sponsor Budget'!P$8,0)),0)</f>
        <v>0</v>
      </c>
      <c r="C128" s="282">
        <f>ROUND(IF('Standard Sponsor Budget'!$B$95="MTDC",(C126*0),IF('Standard Sponsor Budget'!$B$95="TDC",'Standard SAP Budgets'!C126*'Standard Sponsor Budget'!P$8,0)),0)</f>
        <v>0</v>
      </c>
      <c r="D128" s="282">
        <f>ROUND(IF('Standard Sponsor Budget'!$B$95="MTDC",'Standard Sponsor Budget'!L$78*'Standard Sponsor Budget'!P$8,IF('Standard Sponsor Budget'!$B$95="TDC",D126*'Standard Sponsor Budget'!P$8,0)),0)</f>
        <v>0</v>
      </c>
      <c r="E128" s="282">
        <f>ROUND(IF('Standard Sponsor Budget'!$B$95="MTDC",'Standard Sponsor Budget'!L$82*'Standard Sponsor Budget'!P$8,IF('Standard Sponsor Budget'!$B$95="TDC",E126*'Standard Sponsor Budget'!P$8,0)),0)</f>
        <v>0</v>
      </c>
      <c r="F128" s="282">
        <f>ROUND(IF('Standard Sponsor Budget'!$B$95="MTDC",'Standard Sponsor Budget'!L$86*'Standard Sponsor Budget'!P$8,IF('Standard Sponsor Budget'!$B$95="TDC",F126*'Standard Sponsor Budget'!P$8,0)),0)</f>
        <v>0</v>
      </c>
      <c r="G128" s="282">
        <f>ROUND(IF('Standard Sponsor Budget'!$B$95="MTDC",'Standard Sponsor Budget'!L$90*'Standard Sponsor Budget'!P$8,IF('Standard Sponsor Budget'!$B$95="TDC",G126*'Standard Sponsor Budget'!P$8,0)),0)</f>
        <v>0</v>
      </c>
      <c r="H128" s="373">
        <f>ROUND(SUM(B128:G128),0)</f>
        <v>0</v>
      </c>
      <c r="I128" s="285"/>
      <c r="J128" s="282">
        <v>0</v>
      </c>
      <c r="K128" s="282">
        <v>0</v>
      </c>
      <c r="L128" s="282">
        <v>0</v>
      </c>
      <c r="M128" s="282">
        <v>0</v>
      </c>
      <c r="N128" s="282">
        <v>0</v>
      </c>
      <c r="O128" s="291">
        <f>SUM(J128:N128)</f>
        <v>0</v>
      </c>
    </row>
    <row r="129" spans="1:15" ht="15.75" customHeight="1" thickBot="1" x14ac:dyDescent="0.25">
      <c r="A129" s="352"/>
      <c r="B129" s="292">
        <f>ROUND(SUM(B126,B128),0)</f>
        <v>0</v>
      </c>
      <c r="C129" s="292">
        <f t="shared" ref="C129:H129" si="18">ROUND(SUM(C126,C128),0)</f>
        <v>0</v>
      </c>
      <c r="D129" s="292">
        <f t="shared" si="18"/>
        <v>0</v>
      </c>
      <c r="E129" s="292">
        <f t="shared" si="18"/>
        <v>0</v>
      </c>
      <c r="F129" s="292">
        <f t="shared" si="18"/>
        <v>0</v>
      </c>
      <c r="G129" s="292">
        <f t="shared" si="18"/>
        <v>0</v>
      </c>
      <c r="H129" s="374">
        <f t="shared" si="18"/>
        <v>0</v>
      </c>
      <c r="I129" s="285"/>
      <c r="J129" s="292">
        <f t="shared" ref="J129:O129" si="19">+J126+J128</f>
        <v>0</v>
      </c>
      <c r="K129" s="292">
        <f t="shared" si="19"/>
        <v>0</v>
      </c>
      <c r="L129" s="292">
        <f t="shared" si="19"/>
        <v>0</v>
      </c>
      <c r="M129" s="292">
        <f t="shared" si="19"/>
        <v>0</v>
      </c>
      <c r="N129" s="292">
        <f t="shared" si="19"/>
        <v>0</v>
      </c>
      <c r="O129" s="292">
        <f t="shared" si="19"/>
        <v>0</v>
      </c>
    </row>
    <row r="130" spans="1:15" ht="12.75" customHeight="1" thickTop="1" x14ac:dyDescent="0.2">
      <c r="A130" s="352"/>
      <c r="B130" s="3"/>
      <c r="C130" s="3"/>
      <c r="D130" s="3"/>
      <c r="E130" s="3"/>
      <c r="F130" s="3"/>
      <c r="G130" s="3"/>
      <c r="H130" s="353"/>
    </row>
    <row r="131" spans="1:15" ht="12.75" customHeight="1" x14ac:dyDescent="0.2">
      <c r="A131" s="352" t="s">
        <v>260</v>
      </c>
      <c r="B131" s="3"/>
      <c r="C131" s="3"/>
      <c r="D131" s="3"/>
      <c r="E131" s="3"/>
      <c r="F131" s="3"/>
      <c r="G131" s="3"/>
      <c r="H131" s="353"/>
    </row>
    <row r="132" spans="1:15" ht="12.75" customHeight="1" thickBot="1" x14ac:dyDescent="0.25">
      <c r="A132" s="375"/>
      <c r="B132" s="379"/>
      <c r="C132" s="379"/>
      <c r="D132" s="379"/>
      <c r="E132" s="379"/>
      <c r="F132" s="379"/>
      <c r="G132" s="379"/>
      <c r="H132" s="378"/>
    </row>
    <row r="133" spans="1:15" ht="17.100000000000001" customHeight="1" x14ac:dyDescent="0.3">
      <c r="A133" s="347" t="s">
        <v>133</v>
      </c>
      <c r="B133" s="348">
        <f>'Standard Sponsor Budget'!B$2</f>
        <v>0</v>
      </c>
      <c r="C133" s="349"/>
      <c r="D133" s="348"/>
      <c r="E133" s="348"/>
      <c r="F133" s="348"/>
      <c r="G133" s="350" t="s">
        <v>134</v>
      </c>
      <c r="H133" s="351"/>
    </row>
    <row r="134" spans="1:15" ht="17.100000000000001" customHeight="1" x14ac:dyDescent="0.2">
      <c r="A134" s="352" t="s">
        <v>50</v>
      </c>
      <c r="B134" s="3">
        <f>'Standard Sponsor Budget'!B$3</f>
        <v>0</v>
      </c>
      <c r="C134" s="3"/>
      <c r="D134" s="3"/>
      <c r="E134" s="3"/>
      <c r="F134" s="3"/>
      <c r="G134" s="3"/>
      <c r="H134" s="353"/>
    </row>
    <row r="135" spans="1:15" ht="17.100000000000001" customHeight="1" x14ac:dyDescent="0.2">
      <c r="A135" s="352" t="s">
        <v>90</v>
      </c>
      <c r="B135" s="3">
        <f>'Standard Sponsor Budget'!B$4</f>
        <v>0</v>
      </c>
      <c r="C135" s="3"/>
      <c r="D135" s="3"/>
      <c r="E135" s="3"/>
      <c r="F135" s="3"/>
      <c r="G135" s="3"/>
      <c r="H135" s="353"/>
    </row>
    <row r="136" spans="1:15" ht="17.100000000000001" customHeight="1" x14ac:dyDescent="0.2">
      <c r="A136" s="352" t="s">
        <v>51</v>
      </c>
      <c r="B136" s="3">
        <f>'Standard Sponsor Budget'!B$6</f>
        <v>0</v>
      </c>
      <c r="C136" s="3"/>
      <c r="D136" s="3"/>
      <c r="E136" s="3"/>
      <c r="F136" s="3"/>
      <c r="G136" s="3"/>
      <c r="H136" s="353"/>
    </row>
    <row r="137" spans="1:15" ht="17.100000000000001" customHeight="1" x14ac:dyDescent="0.2">
      <c r="A137" s="352" t="s">
        <v>92</v>
      </c>
      <c r="B137" s="3">
        <f>'Standard Sponsor Budget'!B$7</f>
        <v>0</v>
      </c>
      <c r="C137" s="3"/>
      <c r="D137" s="3"/>
      <c r="E137" s="3"/>
      <c r="F137" s="3"/>
      <c r="G137" s="3"/>
      <c r="H137" s="353"/>
    </row>
    <row r="138" spans="1:15" ht="17.100000000000001" customHeight="1" thickBot="1" x14ac:dyDescent="0.25">
      <c r="A138" s="352" t="s">
        <v>91</v>
      </c>
      <c r="B138" s="3">
        <f>'Standard Sponsor Budget'!B$8</f>
        <v>0</v>
      </c>
      <c r="C138" s="3"/>
      <c r="D138" s="3"/>
      <c r="E138" s="3"/>
      <c r="F138" s="3"/>
      <c r="G138" s="3"/>
      <c r="H138" s="353"/>
    </row>
    <row r="139" spans="1:15" ht="17.100000000000001" customHeight="1" thickBot="1" x14ac:dyDescent="0.3">
      <c r="A139" s="352"/>
      <c r="B139" s="438" t="s">
        <v>135</v>
      </c>
      <c r="C139" s="439"/>
      <c r="D139" s="439"/>
      <c r="E139" s="439"/>
      <c r="F139" s="439"/>
      <c r="G139" s="439"/>
      <c r="H139" s="440"/>
      <c r="I139" s="103"/>
      <c r="J139" s="438" t="s">
        <v>136</v>
      </c>
      <c r="K139" s="439"/>
      <c r="L139" s="439"/>
      <c r="M139" s="439"/>
      <c r="N139" s="439"/>
      <c r="O139" s="440"/>
    </row>
    <row r="140" spans="1:15" ht="17.100000000000001" customHeight="1" x14ac:dyDescent="0.2">
      <c r="A140" s="352" t="s">
        <v>133</v>
      </c>
      <c r="B140" s="3"/>
      <c r="C140" s="3"/>
      <c r="D140" s="354"/>
      <c r="E140" s="354"/>
      <c r="F140" s="354"/>
      <c r="G140" s="354"/>
      <c r="H140" s="355"/>
      <c r="I140" s="105"/>
      <c r="M140" s="104"/>
      <c r="N140" s="104"/>
      <c r="O140" s="105"/>
    </row>
    <row r="141" spans="1:15" ht="17.100000000000001" customHeight="1" x14ac:dyDescent="0.25">
      <c r="A141" s="352" t="s">
        <v>137</v>
      </c>
      <c r="B141" s="356" t="s">
        <v>6</v>
      </c>
      <c r="C141" s="356"/>
      <c r="D141" s="356"/>
      <c r="E141" s="356"/>
      <c r="F141" s="356"/>
      <c r="G141" s="357"/>
      <c r="H141" s="355"/>
      <c r="I141" s="105"/>
      <c r="J141" s="106"/>
      <c r="K141" s="106"/>
      <c r="L141" s="106"/>
      <c r="M141" s="104"/>
      <c r="N141" s="104"/>
      <c r="O141" s="105"/>
    </row>
    <row r="142" spans="1:15" ht="17.100000000000001" customHeight="1" x14ac:dyDescent="0.25">
      <c r="A142" s="358" t="s">
        <v>169</v>
      </c>
      <c r="B142" s="359" t="s">
        <v>167</v>
      </c>
      <c r="C142" s="359" t="s">
        <v>168</v>
      </c>
      <c r="D142" s="359" t="s">
        <v>277</v>
      </c>
      <c r="E142" s="359" t="s">
        <v>277</v>
      </c>
      <c r="F142" s="359" t="s">
        <v>277</v>
      </c>
      <c r="G142" s="359" t="s">
        <v>277</v>
      </c>
      <c r="H142" s="360"/>
      <c r="I142" s="103"/>
      <c r="M142" s="42"/>
      <c r="N142" s="42"/>
      <c r="O142" s="103"/>
    </row>
    <row r="143" spans="1:15" ht="47.25" x14ac:dyDescent="0.25">
      <c r="A143" s="361" t="s">
        <v>138</v>
      </c>
      <c r="B143" s="107" t="s">
        <v>139</v>
      </c>
      <c r="C143" s="107" t="s">
        <v>139</v>
      </c>
      <c r="D143" s="107" t="str">
        <f>'Standard Sponsor Budget'!$A$75</f>
        <v xml:space="preserve">   Subaward #1</v>
      </c>
      <c r="E143" s="107" t="str">
        <f>'Standard Sponsor Budget'!$A$79</f>
        <v xml:space="preserve">   Subaward #2</v>
      </c>
      <c r="F143" s="107" t="str">
        <f>'Standard Sponsor Budget'!$A$83</f>
        <v xml:space="preserve">   Subaward #3</v>
      </c>
      <c r="G143" s="107" t="str">
        <f>'Standard Sponsor Budget'!$A$87</f>
        <v xml:space="preserve">   Subaward #4</v>
      </c>
      <c r="H143" s="362" t="s">
        <v>140</v>
      </c>
      <c r="I143" s="108"/>
      <c r="J143" s="107" t="s">
        <v>141</v>
      </c>
      <c r="K143" s="107" t="s">
        <v>141</v>
      </c>
      <c r="L143" s="107" t="s">
        <v>141</v>
      </c>
      <c r="M143" s="107" t="s">
        <v>142</v>
      </c>
      <c r="N143" s="107" t="s">
        <v>143</v>
      </c>
      <c r="O143" s="107" t="s">
        <v>144</v>
      </c>
    </row>
    <row r="144" spans="1:15" ht="15.75" customHeight="1" x14ac:dyDescent="0.2">
      <c r="A144" s="352" t="s">
        <v>145</v>
      </c>
      <c r="B144" s="290">
        <f>'Standard Sponsor Budget'!P$39</f>
        <v>0</v>
      </c>
      <c r="C144" s="290"/>
      <c r="D144" s="363"/>
      <c r="E144" s="363"/>
      <c r="F144" s="363"/>
      <c r="G144" s="363"/>
      <c r="H144" s="364">
        <f t="shared" ref="H144:H166" si="20">SUM(B144:G144)</f>
        <v>0</v>
      </c>
      <c r="I144" s="285"/>
      <c r="J144" s="283"/>
      <c r="K144" s="283"/>
      <c r="L144" s="283"/>
      <c r="M144" s="283"/>
      <c r="N144" s="283"/>
      <c r="O144" s="285">
        <f t="shared" ref="O144:O168" si="21">SUM(J144:N144)</f>
        <v>0</v>
      </c>
    </row>
    <row r="145" spans="1:15" ht="15.75" customHeight="1" x14ac:dyDescent="0.2">
      <c r="A145" s="352" t="s">
        <v>146</v>
      </c>
      <c r="B145" s="290">
        <f>'Standard Sponsor Budget'!P$40</f>
        <v>0</v>
      </c>
      <c r="C145" s="290"/>
      <c r="D145" s="363"/>
      <c r="E145" s="363"/>
      <c r="F145" s="363"/>
      <c r="G145" s="363"/>
      <c r="H145" s="364">
        <f t="shared" si="20"/>
        <v>0</v>
      </c>
      <c r="I145" s="285"/>
      <c r="J145" s="283"/>
      <c r="K145" s="283"/>
      <c r="L145" s="283"/>
      <c r="M145" s="283"/>
      <c r="N145" s="283"/>
      <c r="O145" s="285">
        <f t="shared" si="21"/>
        <v>0</v>
      </c>
    </row>
    <row r="146" spans="1:15" ht="15.75" customHeight="1" x14ac:dyDescent="0.2">
      <c r="A146" s="352" t="s">
        <v>147</v>
      </c>
      <c r="B146" s="290">
        <f>'Standard Sponsor Budget'!P$41</f>
        <v>0</v>
      </c>
      <c r="C146" s="290"/>
      <c r="D146" s="363"/>
      <c r="E146" s="363"/>
      <c r="F146" s="363"/>
      <c r="G146" s="363"/>
      <c r="H146" s="364">
        <f t="shared" si="20"/>
        <v>0</v>
      </c>
      <c r="I146" s="285"/>
      <c r="J146" s="283"/>
      <c r="K146" s="283"/>
      <c r="L146" s="283"/>
      <c r="M146" s="283"/>
      <c r="N146" s="283"/>
      <c r="O146" s="285">
        <f t="shared" si="21"/>
        <v>0</v>
      </c>
    </row>
    <row r="147" spans="1:15" ht="15.75" customHeight="1" x14ac:dyDescent="0.2">
      <c r="A147" s="352" t="s">
        <v>148</v>
      </c>
      <c r="B147" s="290">
        <f>'Standard Sponsor Budget'!P$48</f>
        <v>0</v>
      </c>
      <c r="C147" s="290"/>
      <c r="D147" s="363"/>
      <c r="E147" s="363"/>
      <c r="F147" s="363"/>
      <c r="G147" s="363"/>
      <c r="H147" s="364">
        <f t="shared" si="20"/>
        <v>0</v>
      </c>
      <c r="I147" s="285"/>
      <c r="J147" s="283"/>
      <c r="K147" s="283"/>
      <c r="L147" s="283"/>
      <c r="M147" s="283"/>
      <c r="N147" s="283"/>
      <c r="O147" s="285">
        <f t="shared" si="21"/>
        <v>0</v>
      </c>
    </row>
    <row r="148" spans="1:15" ht="15.75" customHeight="1" x14ac:dyDescent="0.2">
      <c r="A148" s="352" t="s">
        <v>149</v>
      </c>
      <c r="B148" s="290">
        <f>'Standard Sponsor Budget'!P$49</f>
        <v>0</v>
      </c>
      <c r="C148" s="290"/>
      <c r="D148" s="363"/>
      <c r="E148" s="363"/>
      <c r="F148" s="363"/>
      <c r="G148" s="363"/>
      <c r="H148" s="364">
        <f t="shared" si="20"/>
        <v>0</v>
      </c>
      <c r="I148" s="285"/>
      <c r="J148" s="283"/>
      <c r="K148" s="283"/>
      <c r="L148" s="283"/>
      <c r="M148" s="283"/>
      <c r="N148" s="283"/>
      <c r="O148" s="285">
        <f t="shared" si="21"/>
        <v>0</v>
      </c>
    </row>
    <row r="149" spans="1:15" ht="15.75" customHeight="1" x14ac:dyDescent="0.2">
      <c r="A149" s="352" t="s">
        <v>120</v>
      </c>
      <c r="B149" s="290">
        <f>'Standard Sponsor Budget'!P$62+'Standard Sponsor Budget'!P$63+'Standard Sponsor Budget'!P$64+'Standard Sponsor Budget'!P$65+'Standard Sponsor Budget'!P$66+'Standard Sponsor Budget'!P$72</f>
        <v>0</v>
      </c>
      <c r="C149" s="290">
        <f>'Standard Sponsor Budget'!P$54+'Standard Sponsor Budget'!P$55+'Standard Sponsor Budget'!P$56</f>
        <v>0</v>
      </c>
      <c r="D149" s="363"/>
      <c r="E149" s="363"/>
      <c r="F149" s="363"/>
      <c r="G149" s="363"/>
      <c r="H149" s="364">
        <f t="shared" si="20"/>
        <v>0</v>
      </c>
      <c r="I149" s="285"/>
      <c r="J149" s="283"/>
      <c r="K149" s="283"/>
      <c r="L149" s="283"/>
      <c r="M149" s="283"/>
      <c r="N149" s="283"/>
      <c r="O149" s="285">
        <f t="shared" si="21"/>
        <v>0</v>
      </c>
    </row>
    <row r="150" spans="1:15" ht="15.75" customHeight="1" x14ac:dyDescent="0.2">
      <c r="A150" s="352" t="s">
        <v>150</v>
      </c>
      <c r="B150" s="290">
        <f>'Standard Sponsor Budget'!P$67+'Standard Sponsor Budget'!P$68</f>
        <v>0</v>
      </c>
      <c r="C150" s="290">
        <f>'Standard Sponsor Budget'!P$52+'Standard Sponsor Budget'!P$53</f>
        <v>0</v>
      </c>
      <c r="D150" s="363"/>
      <c r="E150" s="363"/>
      <c r="F150" s="363"/>
      <c r="G150" s="363"/>
      <c r="H150" s="364">
        <f t="shared" si="20"/>
        <v>0</v>
      </c>
      <c r="I150" s="285"/>
      <c r="J150" s="283"/>
      <c r="K150" s="283"/>
      <c r="L150" s="283"/>
      <c r="M150" s="283"/>
      <c r="N150" s="283"/>
      <c r="O150" s="285">
        <f t="shared" si="21"/>
        <v>0</v>
      </c>
    </row>
    <row r="151" spans="1:15" ht="15.75" customHeight="1" x14ac:dyDescent="0.2">
      <c r="A151" s="352" t="s">
        <v>151</v>
      </c>
      <c r="B151" s="290">
        <v>0</v>
      </c>
      <c r="C151" s="290"/>
      <c r="D151" s="363"/>
      <c r="E151" s="363"/>
      <c r="F151" s="363"/>
      <c r="G151" s="363"/>
      <c r="H151" s="364">
        <f t="shared" si="20"/>
        <v>0</v>
      </c>
      <c r="I151" s="285"/>
      <c r="J151" s="283"/>
      <c r="K151" s="283"/>
      <c r="L151" s="283"/>
      <c r="M151" s="283"/>
      <c r="N151" s="283"/>
      <c r="O151" s="285">
        <f t="shared" si="21"/>
        <v>0</v>
      </c>
    </row>
    <row r="152" spans="1:15" ht="15.75" customHeight="1" x14ac:dyDescent="0.2">
      <c r="A152" s="352" t="s">
        <v>152</v>
      </c>
      <c r="B152" s="290">
        <v>0</v>
      </c>
      <c r="C152" s="290"/>
      <c r="D152" s="363"/>
      <c r="E152" s="363"/>
      <c r="F152" s="363"/>
      <c r="G152" s="363"/>
      <c r="H152" s="364">
        <f t="shared" si="20"/>
        <v>0</v>
      </c>
      <c r="I152" s="285"/>
      <c r="J152" s="283"/>
      <c r="K152" s="283"/>
      <c r="L152" s="283"/>
      <c r="M152" s="283"/>
      <c r="N152" s="283"/>
      <c r="O152" s="285">
        <f t="shared" si="21"/>
        <v>0</v>
      </c>
    </row>
    <row r="153" spans="1:15" ht="15.75" customHeight="1" x14ac:dyDescent="0.2">
      <c r="A153" s="352" t="s">
        <v>153</v>
      </c>
      <c r="B153" s="290">
        <v>0</v>
      </c>
      <c r="C153" s="290"/>
      <c r="D153" s="363"/>
      <c r="E153" s="363"/>
      <c r="F153" s="363"/>
      <c r="G153" s="363"/>
      <c r="H153" s="364">
        <f t="shared" si="20"/>
        <v>0</v>
      </c>
      <c r="I153" s="285"/>
      <c r="J153" s="283"/>
      <c r="K153" s="283"/>
      <c r="L153" s="283"/>
      <c r="M153" s="283"/>
      <c r="N153" s="283"/>
      <c r="O153" s="285">
        <f t="shared" si="21"/>
        <v>0</v>
      </c>
    </row>
    <row r="154" spans="1:15" ht="15.75" customHeight="1" x14ac:dyDescent="0.2">
      <c r="A154" s="352" t="s">
        <v>154</v>
      </c>
      <c r="B154" s="290">
        <v>0</v>
      </c>
      <c r="C154" s="290"/>
      <c r="D154" s="363"/>
      <c r="E154" s="363"/>
      <c r="F154" s="363"/>
      <c r="G154" s="363"/>
      <c r="H154" s="364">
        <f t="shared" si="20"/>
        <v>0</v>
      </c>
      <c r="I154" s="285"/>
      <c r="J154" s="283"/>
      <c r="K154" s="283"/>
      <c r="L154" s="283"/>
      <c r="M154" s="283"/>
      <c r="N154" s="283"/>
      <c r="O154" s="285">
        <f t="shared" si="21"/>
        <v>0</v>
      </c>
    </row>
    <row r="155" spans="1:15" ht="15.75" customHeight="1" x14ac:dyDescent="0.2">
      <c r="A155" s="352" t="s">
        <v>114</v>
      </c>
      <c r="B155" s="290">
        <f>'Standard Sponsor Budget'!P$70</f>
        <v>0</v>
      </c>
      <c r="C155" s="290"/>
      <c r="D155" s="363"/>
      <c r="E155" s="363"/>
      <c r="F155" s="363"/>
      <c r="G155" s="363"/>
      <c r="H155" s="364">
        <f t="shared" si="20"/>
        <v>0</v>
      </c>
      <c r="I155" s="285"/>
      <c r="J155" s="283"/>
      <c r="K155" s="283"/>
      <c r="L155" s="283"/>
      <c r="M155" s="283"/>
      <c r="N155" s="283"/>
      <c r="O155" s="285">
        <f t="shared" si="21"/>
        <v>0</v>
      </c>
    </row>
    <row r="156" spans="1:15" ht="15.75" customHeight="1" x14ac:dyDescent="0.2">
      <c r="A156" s="352" t="s">
        <v>155</v>
      </c>
      <c r="B156" s="290">
        <f>'Standard Sponsor Budget'!P$59+'Standard Sponsor Budget'!P$71</f>
        <v>0</v>
      </c>
      <c r="C156" s="290"/>
      <c r="D156" s="363"/>
      <c r="E156" s="363"/>
      <c r="F156" s="363"/>
      <c r="G156" s="363"/>
      <c r="H156" s="364">
        <f t="shared" si="20"/>
        <v>0</v>
      </c>
      <c r="I156" s="285"/>
      <c r="J156" s="283"/>
      <c r="K156" s="283"/>
      <c r="L156" s="283"/>
      <c r="M156" s="283"/>
      <c r="N156" s="283"/>
      <c r="O156" s="285">
        <f t="shared" si="21"/>
        <v>0</v>
      </c>
    </row>
    <row r="157" spans="1:15" ht="15.75" customHeight="1" x14ac:dyDescent="0.2">
      <c r="A157" s="352" t="s">
        <v>156</v>
      </c>
      <c r="B157" s="290">
        <v>0</v>
      </c>
      <c r="C157" s="290"/>
      <c r="D157" s="363"/>
      <c r="E157" s="363"/>
      <c r="F157" s="363"/>
      <c r="G157" s="363"/>
      <c r="H157" s="364">
        <f t="shared" si="20"/>
        <v>0</v>
      </c>
      <c r="I157" s="285"/>
      <c r="J157" s="283"/>
      <c r="K157" s="283"/>
      <c r="L157" s="283"/>
      <c r="M157" s="283"/>
      <c r="N157" s="283"/>
      <c r="O157" s="285">
        <f t="shared" si="21"/>
        <v>0</v>
      </c>
    </row>
    <row r="158" spans="1:15" ht="15.75" customHeight="1" x14ac:dyDescent="0.2">
      <c r="A158" s="352" t="s">
        <v>157</v>
      </c>
      <c r="B158" s="290">
        <f>'Standard Sponsor Budget'!P$61</f>
        <v>0</v>
      </c>
      <c r="C158" s="290"/>
      <c r="D158" s="363"/>
      <c r="E158" s="363"/>
      <c r="F158" s="363"/>
      <c r="G158" s="363"/>
      <c r="H158" s="364">
        <f t="shared" si="20"/>
        <v>0</v>
      </c>
      <c r="I158" s="285"/>
      <c r="J158" s="283"/>
      <c r="K158" s="283"/>
      <c r="L158" s="283"/>
      <c r="M158" s="283"/>
      <c r="N158" s="283"/>
      <c r="O158" s="285">
        <f t="shared" si="21"/>
        <v>0</v>
      </c>
    </row>
    <row r="159" spans="1:15" ht="15.75" customHeight="1" x14ac:dyDescent="0.2">
      <c r="A159" s="365" t="s">
        <v>158</v>
      </c>
      <c r="B159" s="290">
        <f>'Standard Sponsor Budget'!P$69</f>
        <v>0</v>
      </c>
      <c r="C159" s="290"/>
      <c r="D159" s="363"/>
      <c r="E159" s="363"/>
      <c r="F159" s="363"/>
      <c r="G159" s="363"/>
      <c r="H159" s="364">
        <f t="shared" si="20"/>
        <v>0</v>
      </c>
      <c r="I159" s="285"/>
      <c r="J159" s="286"/>
      <c r="K159" s="286"/>
      <c r="L159" s="286"/>
      <c r="M159" s="286"/>
      <c r="N159" s="286"/>
      <c r="O159" s="285">
        <f t="shared" si="21"/>
        <v>0</v>
      </c>
    </row>
    <row r="160" spans="1:15" ht="15.75" customHeight="1" x14ac:dyDescent="0.2">
      <c r="A160" s="352" t="s">
        <v>159</v>
      </c>
      <c r="B160" s="290">
        <v>0</v>
      </c>
      <c r="C160" s="290"/>
      <c r="D160" s="363"/>
      <c r="E160" s="363"/>
      <c r="F160" s="363"/>
      <c r="G160" s="363"/>
      <c r="H160" s="364">
        <f t="shared" si="20"/>
        <v>0</v>
      </c>
      <c r="I160" s="285"/>
      <c r="J160" s="283"/>
      <c r="K160" s="283"/>
      <c r="L160" s="283"/>
      <c r="M160" s="283"/>
      <c r="N160" s="283"/>
      <c r="O160" s="285">
        <f t="shared" si="21"/>
        <v>0</v>
      </c>
    </row>
    <row r="161" spans="1:15" ht="15.75" customHeight="1" x14ac:dyDescent="0.2">
      <c r="A161" s="352" t="s">
        <v>160</v>
      </c>
      <c r="B161" s="290">
        <v>0</v>
      </c>
      <c r="C161" s="290"/>
      <c r="D161" s="363"/>
      <c r="E161" s="363"/>
      <c r="F161" s="363"/>
      <c r="G161" s="363"/>
      <c r="H161" s="364">
        <f t="shared" si="20"/>
        <v>0</v>
      </c>
      <c r="I161" s="285"/>
      <c r="J161" s="283"/>
      <c r="K161" s="283"/>
      <c r="L161" s="283"/>
      <c r="M161" s="283"/>
      <c r="N161" s="283"/>
      <c r="O161" s="285">
        <f t="shared" si="21"/>
        <v>0</v>
      </c>
    </row>
    <row r="162" spans="1:15" ht="15.75" customHeight="1" x14ac:dyDescent="0.2">
      <c r="A162" s="352" t="s">
        <v>161</v>
      </c>
      <c r="B162" s="290">
        <f>'Standard Sponsor Budget'!P$60</f>
        <v>0</v>
      </c>
      <c r="C162" s="290"/>
      <c r="D162" s="363"/>
      <c r="E162" s="363"/>
      <c r="F162" s="363"/>
      <c r="G162" s="363"/>
      <c r="H162" s="364">
        <f t="shared" si="20"/>
        <v>0</v>
      </c>
      <c r="I162" s="285"/>
      <c r="J162" s="283"/>
      <c r="K162" s="283"/>
      <c r="L162" s="283"/>
      <c r="M162" s="283"/>
      <c r="N162" s="283"/>
      <c r="O162" s="285">
        <f t="shared" si="21"/>
        <v>0</v>
      </c>
    </row>
    <row r="163" spans="1:15" ht="15.75" customHeight="1" x14ac:dyDescent="0.2">
      <c r="A163" s="352" t="s">
        <v>162</v>
      </c>
      <c r="B163" s="290">
        <f>'Standard Sponsor Budget'!P$46</f>
        <v>0</v>
      </c>
      <c r="C163" s="290"/>
      <c r="D163" s="363"/>
      <c r="E163" s="363"/>
      <c r="F163" s="363"/>
      <c r="G163" s="363"/>
      <c r="H163" s="364">
        <f t="shared" si="20"/>
        <v>0</v>
      </c>
      <c r="I163" s="285"/>
      <c r="J163" s="283"/>
      <c r="K163" s="283"/>
      <c r="L163" s="283"/>
      <c r="M163" s="283"/>
      <c r="N163" s="283"/>
      <c r="O163" s="285">
        <f t="shared" si="21"/>
        <v>0</v>
      </c>
    </row>
    <row r="164" spans="1:15" ht="15.75" customHeight="1" x14ac:dyDescent="0.2">
      <c r="A164" s="352" t="s">
        <v>163</v>
      </c>
      <c r="B164" s="290">
        <v>0</v>
      </c>
      <c r="C164" s="290"/>
      <c r="D164" s="363"/>
      <c r="E164" s="363"/>
      <c r="F164" s="363"/>
      <c r="G164" s="363"/>
      <c r="H164" s="364">
        <f t="shared" si="20"/>
        <v>0</v>
      </c>
      <c r="I164" s="285"/>
      <c r="J164" s="283"/>
      <c r="K164" s="283"/>
      <c r="L164" s="283"/>
      <c r="M164" s="283"/>
      <c r="N164" s="283"/>
      <c r="O164" s="285">
        <f t="shared" si="21"/>
        <v>0</v>
      </c>
    </row>
    <row r="165" spans="1:15" ht="15.75" customHeight="1" x14ac:dyDescent="0.2">
      <c r="A165" s="352" t="s">
        <v>278</v>
      </c>
      <c r="B165" s="363"/>
      <c r="C165" s="363"/>
      <c r="D165" s="366">
        <f>'Standard Sponsor Budget'!P$78</f>
        <v>0</v>
      </c>
      <c r="E165" s="366">
        <f>'Standard Sponsor Budget'!P$82</f>
        <v>0</v>
      </c>
      <c r="F165" s="366">
        <f>'Standard Sponsor Budget'!P$86</f>
        <v>0</v>
      </c>
      <c r="G165" s="366">
        <f>'Standard Sponsor Budget'!P$90</f>
        <v>0</v>
      </c>
      <c r="H165" s="364">
        <f t="shared" si="20"/>
        <v>0</v>
      </c>
      <c r="I165" s="285"/>
      <c r="J165" s="284"/>
      <c r="K165" s="284"/>
      <c r="L165" s="284"/>
      <c r="M165" s="284"/>
      <c r="N165" s="283">
        <v>0</v>
      </c>
      <c r="O165" s="285">
        <f t="shared" si="21"/>
        <v>0</v>
      </c>
    </row>
    <row r="166" spans="1:15" ht="15.75" customHeight="1" x14ac:dyDescent="0.2">
      <c r="A166" s="367" t="s">
        <v>164</v>
      </c>
      <c r="B166" s="288"/>
      <c r="C166" s="288"/>
      <c r="D166" s="288"/>
      <c r="E166" s="288"/>
      <c r="F166" s="288"/>
      <c r="G166" s="288"/>
      <c r="H166" s="368">
        <f t="shared" si="20"/>
        <v>0</v>
      </c>
      <c r="I166" s="285"/>
      <c r="J166" s="287">
        <v>0</v>
      </c>
      <c r="K166" s="287"/>
      <c r="L166" s="287">
        <v>0</v>
      </c>
      <c r="M166" s="287"/>
      <c r="N166" s="287"/>
      <c r="O166" s="288">
        <f t="shared" si="21"/>
        <v>0</v>
      </c>
    </row>
    <row r="167" spans="1:15" ht="15.75" customHeight="1" x14ac:dyDescent="0.2">
      <c r="A167" s="369" t="s">
        <v>165</v>
      </c>
      <c r="B167" s="288"/>
      <c r="C167" s="288"/>
      <c r="D167" s="288"/>
      <c r="E167" s="288"/>
      <c r="F167" s="288"/>
      <c r="G167" s="288"/>
      <c r="H167" s="368"/>
      <c r="I167" s="285"/>
      <c r="J167" s="288"/>
      <c r="K167" s="288"/>
      <c r="L167" s="288"/>
      <c r="M167" s="288">
        <v>0</v>
      </c>
      <c r="N167" s="288"/>
      <c r="O167" s="288">
        <f t="shared" si="21"/>
        <v>0</v>
      </c>
    </row>
    <row r="168" spans="1:15" ht="15.75" customHeight="1" x14ac:dyDescent="0.2">
      <c r="A168" s="369" t="s">
        <v>113</v>
      </c>
      <c r="B168" s="289"/>
      <c r="C168" s="289"/>
      <c r="D168" s="289"/>
      <c r="E168" s="289"/>
      <c r="F168" s="289"/>
      <c r="G168" s="289"/>
      <c r="H168" s="370"/>
      <c r="I168" s="285"/>
      <c r="J168" s="289"/>
      <c r="K168" s="289"/>
      <c r="L168" s="289"/>
      <c r="M168" s="289">
        <v>0</v>
      </c>
      <c r="N168" s="289"/>
      <c r="O168" s="289">
        <f t="shared" si="21"/>
        <v>0</v>
      </c>
    </row>
    <row r="169" spans="1:15" ht="15.75" customHeight="1" x14ac:dyDescent="0.2">
      <c r="A169" s="371"/>
      <c r="B169" s="290"/>
      <c r="C169" s="290"/>
      <c r="D169" s="290"/>
      <c r="E169" s="290"/>
      <c r="F169" s="290"/>
      <c r="G169" s="290"/>
      <c r="H169" s="364"/>
      <c r="I169" s="285"/>
      <c r="J169" s="290"/>
      <c r="K169" s="290"/>
      <c r="L169" s="290"/>
      <c r="M169" s="290"/>
      <c r="N169" s="290"/>
      <c r="O169" s="285"/>
    </row>
    <row r="170" spans="1:15" ht="15.75" customHeight="1" x14ac:dyDescent="0.2">
      <c r="A170" s="352" t="s">
        <v>9</v>
      </c>
      <c r="B170" s="290">
        <f t="shared" ref="B170:H170" si="22">ROUND(SUM(B144:B169),0)</f>
        <v>0</v>
      </c>
      <c r="C170" s="290">
        <f t="shared" si="22"/>
        <v>0</v>
      </c>
      <c r="D170" s="290">
        <f t="shared" si="22"/>
        <v>0</v>
      </c>
      <c r="E170" s="290">
        <f t="shared" si="22"/>
        <v>0</v>
      </c>
      <c r="F170" s="290">
        <f t="shared" si="22"/>
        <v>0</v>
      </c>
      <c r="G170" s="290">
        <f t="shared" si="22"/>
        <v>0</v>
      </c>
      <c r="H170" s="372">
        <f t="shared" si="22"/>
        <v>0</v>
      </c>
      <c r="I170" s="285"/>
      <c r="J170" s="283">
        <f t="shared" ref="J170:O170" si="23">SUM(J144:J169)</f>
        <v>0</v>
      </c>
      <c r="K170" s="283">
        <f t="shared" si="23"/>
        <v>0</v>
      </c>
      <c r="L170" s="283">
        <f t="shared" si="23"/>
        <v>0</v>
      </c>
      <c r="M170" s="283">
        <f t="shared" si="23"/>
        <v>0</v>
      </c>
      <c r="N170" s="283">
        <f t="shared" si="23"/>
        <v>0</v>
      </c>
      <c r="O170" s="283">
        <f t="shared" si="23"/>
        <v>0</v>
      </c>
    </row>
    <row r="171" spans="1:15" ht="15.75" customHeight="1" x14ac:dyDescent="0.2">
      <c r="A171" s="352"/>
      <c r="B171" s="290"/>
      <c r="C171" s="290"/>
      <c r="D171" s="290"/>
      <c r="E171" s="290"/>
      <c r="F171" s="290"/>
      <c r="G171" s="290"/>
      <c r="H171" s="364"/>
      <c r="I171" s="285"/>
      <c r="J171" s="283"/>
      <c r="K171" s="283"/>
      <c r="L171" s="283"/>
      <c r="M171" s="283"/>
      <c r="N171" s="283"/>
      <c r="O171" s="285"/>
    </row>
    <row r="172" spans="1:15" ht="15.75" customHeight="1" x14ac:dyDescent="0.2">
      <c r="A172" s="352" t="s">
        <v>166</v>
      </c>
      <c r="B172" s="282">
        <f>ROUND(IF('Standard Sponsor Budget'!$B$95="MTDC",(B170-B150-B163)*'Standard Sponsor Budget'!Q$8,IF('Standard Sponsor Budget'!$B$95="TDC",'Standard SAP Budgets'!B170*'Standard Sponsor Budget'!Q$8,0)),0)</f>
        <v>0</v>
      </c>
      <c r="C172" s="282">
        <f>ROUND(IF('Standard Sponsor Budget'!$B$95="MTDC",(C170*0),IF('Standard Sponsor Budget'!$B$95="TDC",'Standard SAP Budgets'!C170*'Standard Sponsor Budget'!Q$8,0)),0)</f>
        <v>0</v>
      </c>
      <c r="D172" s="282">
        <f>ROUND(IF('Standard Sponsor Budget'!$B$95="MTDC",'Standard Sponsor Budget'!O$78*'Standard Sponsor Budget'!Q$8,IF('Standard Sponsor Budget'!$B$95="TDC",D170*'Standard Sponsor Budget'!Q$8,0)),0)</f>
        <v>0</v>
      </c>
      <c r="E172" s="282">
        <f>ROUND(IF('Standard Sponsor Budget'!$B$95="MTDC",'Standard Sponsor Budget'!O$82*'Standard Sponsor Budget'!Q$8,IF('Standard Sponsor Budget'!$B$95="TDC",E170*'Standard Sponsor Budget'!Q$8,0)),0)</f>
        <v>0</v>
      </c>
      <c r="F172" s="282">
        <f>ROUND(IF('Standard Sponsor Budget'!$B$95="MTDC",'Standard Sponsor Budget'!O$86*'Standard Sponsor Budget'!Q$8,IF('Standard Sponsor Budget'!$B$95="TDC",F170*'Standard Sponsor Budget'!Q$8,0)),0)</f>
        <v>0</v>
      </c>
      <c r="G172" s="282">
        <f>ROUND(IF('Standard Sponsor Budget'!$B$95="MTDC",'Standard Sponsor Budget'!O$90*'Standard Sponsor Budget'!Q$8,IF('Standard Sponsor Budget'!$B$95="TDC",G170*'Standard Sponsor Budget'!Q$8,0)),0)</f>
        <v>0</v>
      </c>
      <c r="H172" s="373">
        <f>ROUND(SUM(B172:G172),0)</f>
        <v>0</v>
      </c>
      <c r="I172" s="285"/>
      <c r="J172" s="282">
        <v>0</v>
      </c>
      <c r="K172" s="282">
        <v>0</v>
      </c>
      <c r="L172" s="282">
        <v>0</v>
      </c>
      <c r="M172" s="282">
        <v>0</v>
      </c>
      <c r="N172" s="282">
        <v>0</v>
      </c>
      <c r="O172" s="291">
        <f>SUM(J172:N172)</f>
        <v>0</v>
      </c>
    </row>
    <row r="173" spans="1:15" ht="15.75" customHeight="1" thickBot="1" x14ac:dyDescent="0.25">
      <c r="A173" s="352"/>
      <c r="B173" s="292">
        <f t="shared" ref="B173:H173" si="24">ROUND(SUM(B170,B172),0)</f>
        <v>0</v>
      </c>
      <c r="C173" s="292">
        <f t="shared" si="24"/>
        <v>0</v>
      </c>
      <c r="D173" s="292">
        <f t="shared" si="24"/>
        <v>0</v>
      </c>
      <c r="E173" s="292">
        <f t="shared" si="24"/>
        <v>0</v>
      </c>
      <c r="F173" s="292">
        <f t="shared" si="24"/>
        <v>0</v>
      </c>
      <c r="G173" s="292">
        <f t="shared" si="24"/>
        <v>0</v>
      </c>
      <c r="H173" s="374">
        <f t="shared" si="24"/>
        <v>0</v>
      </c>
      <c r="I173" s="285"/>
      <c r="J173" s="292">
        <f t="shared" ref="J173:O173" si="25">+J170+J172</f>
        <v>0</v>
      </c>
      <c r="K173" s="292">
        <f t="shared" si="25"/>
        <v>0</v>
      </c>
      <c r="L173" s="292">
        <f t="shared" si="25"/>
        <v>0</v>
      </c>
      <c r="M173" s="292">
        <f t="shared" si="25"/>
        <v>0</v>
      </c>
      <c r="N173" s="292">
        <f t="shared" si="25"/>
        <v>0</v>
      </c>
      <c r="O173" s="292">
        <f t="shared" si="25"/>
        <v>0</v>
      </c>
    </row>
    <row r="174" spans="1:15" ht="12.75" customHeight="1" thickTop="1" x14ac:dyDescent="0.2">
      <c r="A174" s="352"/>
      <c r="B174" s="3"/>
      <c r="C174" s="3"/>
      <c r="D174" s="3"/>
      <c r="E174" s="3"/>
      <c r="F174" s="3"/>
      <c r="G174" s="3"/>
      <c r="H174" s="353"/>
    </row>
    <row r="175" spans="1:15" ht="12.75" customHeight="1" x14ac:dyDescent="0.2">
      <c r="A175" s="352" t="s">
        <v>260</v>
      </c>
      <c r="B175" s="3"/>
      <c r="C175" s="3"/>
      <c r="D175" s="3"/>
      <c r="E175" s="3"/>
      <c r="F175" s="3"/>
      <c r="G175" s="3"/>
      <c r="H175" s="353"/>
    </row>
    <row r="176" spans="1:15" ht="12.75" customHeight="1" thickBot="1" x14ac:dyDescent="0.25">
      <c r="A176" s="375"/>
      <c r="B176" s="379"/>
      <c r="C176" s="379"/>
      <c r="D176" s="379"/>
      <c r="E176" s="379"/>
      <c r="F176" s="379"/>
      <c r="G176" s="379"/>
      <c r="H176" s="378"/>
    </row>
    <row r="177" spans="1:15" ht="17.100000000000001" customHeight="1" x14ac:dyDescent="0.3">
      <c r="A177" s="347" t="s">
        <v>133</v>
      </c>
      <c r="B177" s="348">
        <f>'Standard Sponsor Budget'!B$2</f>
        <v>0</v>
      </c>
      <c r="C177" s="349"/>
      <c r="D177" s="348"/>
      <c r="E177" s="348"/>
      <c r="F177" s="348"/>
      <c r="G177" s="350" t="s">
        <v>134</v>
      </c>
      <c r="H177" s="351"/>
    </row>
    <row r="178" spans="1:15" ht="17.100000000000001" customHeight="1" x14ac:dyDescent="0.2">
      <c r="A178" s="352" t="s">
        <v>50</v>
      </c>
      <c r="B178" s="3">
        <f>'Standard Sponsor Budget'!B$3</f>
        <v>0</v>
      </c>
      <c r="C178" s="3"/>
      <c r="D178" s="3"/>
      <c r="E178" s="3"/>
      <c r="F178" s="3"/>
      <c r="G178" s="3"/>
      <c r="H178" s="353"/>
    </row>
    <row r="179" spans="1:15" ht="17.100000000000001" customHeight="1" x14ac:dyDescent="0.2">
      <c r="A179" s="352" t="s">
        <v>90</v>
      </c>
      <c r="B179" s="3">
        <f>'Standard Sponsor Budget'!B$4</f>
        <v>0</v>
      </c>
      <c r="C179" s="3"/>
      <c r="D179" s="3"/>
      <c r="E179" s="3"/>
      <c r="F179" s="3"/>
      <c r="G179" s="3"/>
      <c r="H179" s="353"/>
    </row>
    <row r="180" spans="1:15" ht="17.100000000000001" customHeight="1" x14ac:dyDescent="0.2">
      <c r="A180" s="352" t="s">
        <v>51</v>
      </c>
      <c r="B180" s="3">
        <f>'Standard Sponsor Budget'!B$6</f>
        <v>0</v>
      </c>
      <c r="C180" s="3"/>
      <c r="D180" s="3"/>
      <c r="E180" s="3"/>
      <c r="F180" s="3"/>
      <c r="G180" s="3"/>
      <c r="H180" s="353"/>
    </row>
    <row r="181" spans="1:15" ht="17.100000000000001" customHeight="1" x14ac:dyDescent="0.2">
      <c r="A181" s="352" t="s">
        <v>92</v>
      </c>
      <c r="B181" s="3">
        <f>'Standard Sponsor Budget'!B$7</f>
        <v>0</v>
      </c>
      <c r="C181" s="3"/>
      <c r="D181" s="3"/>
      <c r="E181" s="3"/>
      <c r="F181" s="3"/>
      <c r="G181" s="3"/>
      <c r="H181" s="353"/>
    </row>
    <row r="182" spans="1:15" ht="17.100000000000001" customHeight="1" thickBot="1" x14ac:dyDescent="0.25">
      <c r="A182" s="352" t="s">
        <v>91</v>
      </c>
      <c r="B182" s="3">
        <f>'Standard Sponsor Budget'!B$8</f>
        <v>0</v>
      </c>
      <c r="C182" s="3"/>
      <c r="D182" s="3"/>
      <c r="E182" s="3"/>
      <c r="F182" s="3"/>
      <c r="G182" s="3"/>
      <c r="H182" s="353"/>
    </row>
    <row r="183" spans="1:15" ht="17.100000000000001" customHeight="1" thickBot="1" x14ac:dyDescent="0.3">
      <c r="A183" s="352"/>
      <c r="B183" s="438" t="s">
        <v>135</v>
      </c>
      <c r="C183" s="439"/>
      <c r="D183" s="439"/>
      <c r="E183" s="439"/>
      <c r="F183" s="439"/>
      <c r="G183" s="439"/>
      <c r="H183" s="440"/>
      <c r="I183" s="103"/>
      <c r="J183" s="438" t="s">
        <v>136</v>
      </c>
      <c r="K183" s="439"/>
      <c r="L183" s="439"/>
      <c r="M183" s="439"/>
      <c r="N183" s="439"/>
      <c r="O183" s="440"/>
    </row>
    <row r="184" spans="1:15" ht="17.100000000000001" customHeight="1" x14ac:dyDescent="0.2">
      <c r="A184" s="352" t="s">
        <v>133</v>
      </c>
      <c r="B184" s="3"/>
      <c r="C184" s="3"/>
      <c r="D184" s="354"/>
      <c r="E184" s="354"/>
      <c r="F184" s="354"/>
      <c r="G184" s="354"/>
      <c r="H184" s="355"/>
      <c r="I184" s="105"/>
      <c r="M184" s="104"/>
      <c r="N184" s="104"/>
      <c r="O184" s="105"/>
    </row>
    <row r="185" spans="1:15" ht="17.100000000000001" customHeight="1" x14ac:dyDescent="0.25">
      <c r="A185" s="352" t="s">
        <v>137</v>
      </c>
      <c r="B185" s="356" t="s">
        <v>7</v>
      </c>
      <c r="C185" s="356"/>
      <c r="D185" s="356"/>
      <c r="E185" s="356"/>
      <c r="F185" s="356"/>
      <c r="G185" s="357"/>
      <c r="H185" s="355"/>
      <c r="I185" s="105"/>
      <c r="J185" s="106"/>
      <c r="K185" s="106"/>
      <c r="L185" s="106"/>
      <c r="M185" s="104"/>
      <c r="N185" s="104"/>
      <c r="O185" s="105"/>
    </row>
    <row r="186" spans="1:15" ht="17.100000000000001" customHeight="1" x14ac:dyDescent="0.25">
      <c r="A186" s="358" t="s">
        <v>169</v>
      </c>
      <c r="B186" s="359" t="s">
        <v>167</v>
      </c>
      <c r="C186" s="359" t="s">
        <v>168</v>
      </c>
      <c r="D186" s="359" t="s">
        <v>277</v>
      </c>
      <c r="E186" s="359" t="s">
        <v>277</v>
      </c>
      <c r="F186" s="359" t="s">
        <v>277</v>
      </c>
      <c r="G186" s="359" t="s">
        <v>277</v>
      </c>
      <c r="H186" s="360"/>
      <c r="I186" s="103"/>
      <c r="M186" s="42"/>
      <c r="N186" s="42"/>
      <c r="O186" s="103"/>
    </row>
    <row r="187" spans="1:15" ht="47.25" x14ac:dyDescent="0.25">
      <c r="A187" s="361" t="s">
        <v>138</v>
      </c>
      <c r="B187" s="107" t="s">
        <v>139</v>
      </c>
      <c r="C187" s="107" t="s">
        <v>139</v>
      </c>
      <c r="D187" s="107" t="str">
        <f>'Standard Sponsor Budget'!$A$75</f>
        <v xml:space="preserve">   Subaward #1</v>
      </c>
      <c r="E187" s="107" t="str">
        <f>'Standard Sponsor Budget'!$A$79</f>
        <v xml:space="preserve">   Subaward #2</v>
      </c>
      <c r="F187" s="107" t="str">
        <f>'Standard Sponsor Budget'!$A$83</f>
        <v xml:space="preserve">   Subaward #3</v>
      </c>
      <c r="G187" s="107" t="str">
        <f>'Standard Sponsor Budget'!$A$87</f>
        <v xml:space="preserve">   Subaward #4</v>
      </c>
      <c r="H187" s="362" t="s">
        <v>140</v>
      </c>
      <c r="I187" s="108"/>
      <c r="J187" s="107" t="s">
        <v>141</v>
      </c>
      <c r="K187" s="107" t="s">
        <v>141</v>
      </c>
      <c r="L187" s="107" t="s">
        <v>141</v>
      </c>
      <c r="M187" s="107" t="s">
        <v>142</v>
      </c>
      <c r="N187" s="107" t="s">
        <v>143</v>
      </c>
      <c r="O187" s="107" t="s">
        <v>144</v>
      </c>
    </row>
    <row r="188" spans="1:15" ht="15.75" customHeight="1" x14ac:dyDescent="0.2">
      <c r="A188" s="352" t="s">
        <v>145</v>
      </c>
      <c r="B188" s="290">
        <f>'Standard Sponsor Budget'!S$39</f>
        <v>0</v>
      </c>
      <c r="C188" s="290"/>
      <c r="D188" s="363"/>
      <c r="E188" s="363"/>
      <c r="F188" s="363"/>
      <c r="G188" s="363"/>
      <c r="H188" s="364">
        <f t="shared" ref="H188:H210" si="26">SUM(B188:G188)</f>
        <v>0</v>
      </c>
      <c r="I188" s="285"/>
      <c r="J188" s="283"/>
      <c r="K188" s="283"/>
      <c r="L188" s="283"/>
      <c r="M188" s="283"/>
      <c r="N188" s="283"/>
      <c r="O188" s="285">
        <f t="shared" ref="O188:O212" si="27">SUM(J188:N188)</f>
        <v>0</v>
      </c>
    </row>
    <row r="189" spans="1:15" ht="15.75" customHeight="1" x14ac:dyDescent="0.2">
      <c r="A189" s="352" t="s">
        <v>146</v>
      </c>
      <c r="B189" s="290">
        <f>'Standard Sponsor Budget'!S$40</f>
        <v>0</v>
      </c>
      <c r="C189" s="290"/>
      <c r="D189" s="363"/>
      <c r="E189" s="363"/>
      <c r="F189" s="363"/>
      <c r="G189" s="363"/>
      <c r="H189" s="364">
        <f t="shared" si="26"/>
        <v>0</v>
      </c>
      <c r="I189" s="285"/>
      <c r="J189" s="283"/>
      <c r="K189" s="283"/>
      <c r="L189" s="283"/>
      <c r="M189" s="283"/>
      <c r="N189" s="283"/>
      <c r="O189" s="285">
        <f t="shared" si="27"/>
        <v>0</v>
      </c>
    </row>
    <row r="190" spans="1:15" ht="15.75" customHeight="1" x14ac:dyDescent="0.2">
      <c r="A190" s="352" t="s">
        <v>147</v>
      </c>
      <c r="B190" s="290">
        <f>'Standard Sponsor Budget'!S$41</f>
        <v>0</v>
      </c>
      <c r="C190" s="290"/>
      <c r="D190" s="363"/>
      <c r="E190" s="363"/>
      <c r="F190" s="363"/>
      <c r="G190" s="363"/>
      <c r="H190" s="364">
        <f t="shared" si="26"/>
        <v>0</v>
      </c>
      <c r="I190" s="285"/>
      <c r="J190" s="283"/>
      <c r="K190" s="283"/>
      <c r="L190" s="283"/>
      <c r="M190" s="283"/>
      <c r="N190" s="283"/>
      <c r="O190" s="285">
        <f t="shared" si="27"/>
        <v>0</v>
      </c>
    </row>
    <row r="191" spans="1:15" ht="15.75" customHeight="1" x14ac:dyDescent="0.2">
      <c r="A191" s="352" t="s">
        <v>148</v>
      </c>
      <c r="B191" s="290">
        <f>'Standard Sponsor Budget'!S$48</f>
        <v>0</v>
      </c>
      <c r="C191" s="290"/>
      <c r="D191" s="363"/>
      <c r="E191" s="363"/>
      <c r="F191" s="363"/>
      <c r="G191" s="363"/>
      <c r="H191" s="364">
        <f t="shared" si="26"/>
        <v>0</v>
      </c>
      <c r="I191" s="285"/>
      <c r="J191" s="283"/>
      <c r="K191" s="283"/>
      <c r="L191" s="283"/>
      <c r="M191" s="283"/>
      <c r="N191" s="283"/>
      <c r="O191" s="285">
        <f t="shared" si="27"/>
        <v>0</v>
      </c>
    </row>
    <row r="192" spans="1:15" ht="15.75" customHeight="1" x14ac:dyDescent="0.2">
      <c r="A192" s="352" t="s">
        <v>149</v>
      </c>
      <c r="B192" s="290">
        <f>'Standard Sponsor Budget'!S$49</f>
        <v>0</v>
      </c>
      <c r="C192" s="290"/>
      <c r="D192" s="363"/>
      <c r="E192" s="363"/>
      <c r="F192" s="363"/>
      <c r="G192" s="363"/>
      <c r="H192" s="364">
        <f t="shared" si="26"/>
        <v>0</v>
      </c>
      <c r="I192" s="285"/>
      <c r="J192" s="283"/>
      <c r="K192" s="283"/>
      <c r="L192" s="283"/>
      <c r="M192" s="283"/>
      <c r="N192" s="283"/>
      <c r="O192" s="285">
        <f t="shared" si="27"/>
        <v>0</v>
      </c>
    </row>
    <row r="193" spans="1:15" ht="15.75" customHeight="1" x14ac:dyDescent="0.2">
      <c r="A193" s="352" t="s">
        <v>120</v>
      </c>
      <c r="B193" s="290">
        <f>'Standard Sponsor Budget'!S$62+'Standard Sponsor Budget'!S$63+'Standard Sponsor Budget'!S$64+'Standard Sponsor Budget'!S$65+'Standard Sponsor Budget'!S$66+'Standard Sponsor Budget'!S$72</f>
        <v>0</v>
      </c>
      <c r="C193" s="290">
        <f>'Standard Sponsor Budget'!S$54+'Standard Sponsor Budget'!S$55+'Standard Sponsor Budget'!S$56</f>
        <v>0</v>
      </c>
      <c r="D193" s="363"/>
      <c r="E193" s="363"/>
      <c r="F193" s="363"/>
      <c r="G193" s="363"/>
      <c r="H193" s="364">
        <f t="shared" si="26"/>
        <v>0</v>
      </c>
      <c r="I193" s="285"/>
      <c r="J193" s="283"/>
      <c r="K193" s="283"/>
      <c r="L193" s="283"/>
      <c r="M193" s="283"/>
      <c r="N193" s="283"/>
      <c r="O193" s="285">
        <f t="shared" si="27"/>
        <v>0</v>
      </c>
    </row>
    <row r="194" spans="1:15" ht="15.75" customHeight="1" x14ac:dyDescent="0.2">
      <c r="A194" s="352" t="s">
        <v>150</v>
      </c>
      <c r="B194" s="290">
        <f>'Standard Sponsor Budget'!S$67+'Standard Sponsor Budget'!S$68</f>
        <v>0</v>
      </c>
      <c r="C194" s="290">
        <f>'Standard Sponsor Budget'!S$52+'Standard Sponsor Budget'!S$53</f>
        <v>0</v>
      </c>
      <c r="D194" s="363"/>
      <c r="E194" s="363"/>
      <c r="F194" s="363"/>
      <c r="G194" s="363"/>
      <c r="H194" s="364">
        <f t="shared" si="26"/>
        <v>0</v>
      </c>
      <c r="I194" s="285"/>
      <c r="J194" s="283"/>
      <c r="K194" s="283"/>
      <c r="L194" s="283"/>
      <c r="M194" s="283"/>
      <c r="N194" s="283"/>
      <c r="O194" s="285">
        <f t="shared" si="27"/>
        <v>0</v>
      </c>
    </row>
    <row r="195" spans="1:15" ht="15.75" customHeight="1" x14ac:dyDescent="0.2">
      <c r="A195" s="352" t="s">
        <v>151</v>
      </c>
      <c r="B195" s="290">
        <v>0</v>
      </c>
      <c r="C195" s="290"/>
      <c r="D195" s="363"/>
      <c r="E195" s="363"/>
      <c r="F195" s="363"/>
      <c r="G195" s="363"/>
      <c r="H195" s="364">
        <f t="shared" si="26"/>
        <v>0</v>
      </c>
      <c r="I195" s="285"/>
      <c r="J195" s="283"/>
      <c r="K195" s="283"/>
      <c r="L195" s="283"/>
      <c r="M195" s="283"/>
      <c r="N195" s="283"/>
      <c r="O195" s="285">
        <f t="shared" si="27"/>
        <v>0</v>
      </c>
    </row>
    <row r="196" spans="1:15" ht="15.75" customHeight="1" x14ac:dyDescent="0.2">
      <c r="A196" s="352" t="s">
        <v>152</v>
      </c>
      <c r="B196" s="290">
        <v>0</v>
      </c>
      <c r="C196" s="290"/>
      <c r="D196" s="363"/>
      <c r="E196" s="363"/>
      <c r="F196" s="363"/>
      <c r="G196" s="363"/>
      <c r="H196" s="364">
        <f t="shared" si="26"/>
        <v>0</v>
      </c>
      <c r="I196" s="285"/>
      <c r="J196" s="283"/>
      <c r="K196" s="283"/>
      <c r="L196" s="283"/>
      <c r="M196" s="283"/>
      <c r="N196" s="283"/>
      <c r="O196" s="285">
        <f t="shared" si="27"/>
        <v>0</v>
      </c>
    </row>
    <row r="197" spans="1:15" ht="15.75" customHeight="1" x14ac:dyDescent="0.2">
      <c r="A197" s="352" t="s">
        <v>153</v>
      </c>
      <c r="B197" s="290">
        <v>0</v>
      </c>
      <c r="C197" s="290"/>
      <c r="D197" s="363"/>
      <c r="E197" s="363"/>
      <c r="F197" s="363"/>
      <c r="G197" s="363"/>
      <c r="H197" s="364">
        <f t="shared" si="26"/>
        <v>0</v>
      </c>
      <c r="I197" s="285"/>
      <c r="J197" s="283"/>
      <c r="K197" s="283"/>
      <c r="L197" s="283"/>
      <c r="M197" s="283"/>
      <c r="N197" s="283"/>
      <c r="O197" s="285">
        <f t="shared" si="27"/>
        <v>0</v>
      </c>
    </row>
    <row r="198" spans="1:15" ht="15.75" customHeight="1" x14ac:dyDescent="0.2">
      <c r="A198" s="352" t="s">
        <v>154</v>
      </c>
      <c r="B198" s="290">
        <v>0</v>
      </c>
      <c r="C198" s="290"/>
      <c r="D198" s="363"/>
      <c r="E198" s="363"/>
      <c r="F198" s="363"/>
      <c r="G198" s="363"/>
      <c r="H198" s="364">
        <f t="shared" si="26"/>
        <v>0</v>
      </c>
      <c r="I198" s="285"/>
      <c r="J198" s="283"/>
      <c r="K198" s="283"/>
      <c r="L198" s="283"/>
      <c r="M198" s="283"/>
      <c r="N198" s="283"/>
      <c r="O198" s="285">
        <f t="shared" si="27"/>
        <v>0</v>
      </c>
    </row>
    <row r="199" spans="1:15" ht="15.75" customHeight="1" x14ac:dyDescent="0.2">
      <c r="A199" s="352" t="s">
        <v>114</v>
      </c>
      <c r="B199" s="290">
        <f>'Standard Sponsor Budget'!S$70</f>
        <v>0</v>
      </c>
      <c r="C199" s="290"/>
      <c r="D199" s="363"/>
      <c r="E199" s="363"/>
      <c r="F199" s="363"/>
      <c r="G199" s="363"/>
      <c r="H199" s="364">
        <f t="shared" si="26"/>
        <v>0</v>
      </c>
      <c r="I199" s="285"/>
      <c r="J199" s="283"/>
      <c r="K199" s="283"/>
      <c r="L199" s="283"/>
      <c r="M199" s="283"/>
      <c r="N199" s="283"/>
      <c r="O199" s="285">
        <f t="shared" si="27"/>
        <v>0</v>
      </c>
    </row>
    <row r="200" spans="1:15" ht="15.75" customHeight="1" x14ac:dyDescent="0.2">
      <c r="A200" s="352" t="s">
        <v>155</v>
      </c>
      <c r="B200" s="290">
        <f>'Standard Sponsor Budget'!S$59+'Standard Sponsor Budget'!S$71</f>
        <v>0</v>
      </c>
      <c r="C200" s="290"/>
      <c r="D200" s="363"/>
      <c r="E200" s="363"/>
      <c r="F200" s="363"/>
      <c r="G200" s="363"/>
      <c r="H200" s="364">
        <f t="shared" si="26"/>
        <v>0</v>
      </c>
      <c r="I200" s="285"/>
      <c r="J200" s="283"/>
      <c r="K200" s="283"/>
      <c r="L200" s="283"/>
      <c r="M200" s="283"/>
      <c r="N200" s="283"/>
      <c r="O200" s="285">
        <f t="shared" si="27"/>
        <v>0</v>
      </c>
    </row>
    <row r="201" spans="1:15" ht="15.75" customHeight="1" x14ac:dyDescent="0.2">
      <c r="A201" s="352" t="s">
        <v>156</v>
      </c>
      <c r="B201" s="290">
        <v>0</v>
      </c>
      <c r="C201" s="290"/>
      <c r="D201" s="363"/>
      <c r="E201" s="363"/>
      <c r="F201" s="363"/>
      <c r="G201" s="363"/>
      <c r="H201" s="364">
        <f t="shared" si="26"/>
        <v>0</v>
      </c>
      <c r="I201" s="285"/>
      <c r="J201" s="283"/>
      <c r="K201" s="283"/>
      <c r="L201" s="283"/>
      <c r="M201" s="283"/>
      <c r="N201" s="283"/>
      <c r="O201" s="285">
        <f t="shared" si="27"/>
        <v>0</v>
      </c>
    </row>
    <row r="202" spans="1:15" ht="15.75" customHeight="1" x14ac:dyDescent="0.2">
      <c r="A202" s="352" t="s">
        <v>157</v>
      </c>
      <c r="B202" s="290">
        <f>'Standard Sponsor Budget'!S$61</f>
        <v>0</v>
      </c>
      <c r="C202" s="290"/>
      <c r="D202" s="363"/>
      <c r="E202" s="363"/>
      <c r="F202" s="363"/>
      <c r="G202" s="363"/>
      <c r="H202" s="364">
        <f t="shared" si="26"/>
        <v>0</v>
      </c>
      <c r="I202" s="285"/>
      <c r="J202" s="283"/>
      <c r="K202" s="283"/>
      <c r="L202" s="283"/>
      <c r="M202" s="283"/>
      <c r="N202" s="283"/>
      <c r="O202" s="285">
        <f t="shared" si="27"/>
        <v>0</v>
      </c>
    </row>
    <row r="203" spans="1:15" ht="15.75" customHeight="1" x14ac:dyDescent="0.2">
      <c r="A203" s="365" t="s">
        <v>158</v>
      </c>
      <c r="B203" s="290">
        <f>'Standard Sponsor Budget'!S$69</f>
        <v>0</v>
      </c>
      <c r="C203" s="290"/>
      <c r="D203" s="363"/>
      <c r="E203" s="363"/>
      <c r="F203" s="363"/>
      <c r="G203" s="363"/>
      <c r="H203" s="364">
        <f t="shared" si="26"/>
        <v>0</v>
      </c>
      <c r="I203" s="285"/>
      <c r="J203" s="286"/>
      <c r="K203" s="286"/>
      <c r="L203" s="286"/>
      <c r="M203" s="286"/>
      <c r="N203" s="286"/>
      <c r="O203" s="285">
        <f t="shared" si="27"/>
        <v>0</v>
      </c>
    </row>
    <row r="204" spans="1:15" ht="15.75" customHeight="1" x14ac:dyDescent="0.2">
      <c r="A204" s="352" t="s">
        <v>159</v>
      </c>
      <c r="B204" s="290">
        <v>0</v>
      </c>
      <c r="C204" s="290"/>
      <c r="D204" s="363"/>
      <c r="E204" s="363"/>
      <c r="F204" s="363"/>
      <c r="G204" s="363"/>
      <c r="H204" s="364">
        <f t="shared" si="26"/>
        <v>0</v>
      </c>
      <c r="I204" s="285"/>
      <c r="J204" s="283"/>
      <c r="K204" s="283"/>
      <c r="L204" s="283"/>
      <c r="M204" s="283"/>
      <c r="N204" s="283"/>
      <c r="O204" s="285">
        <f t="shared" si="27"/>
        <v>0</v>
      </c>
    </row>
    <row r="205" spans="1:15" ht="15.75" customHeight="1" x14ac:dyDescent="0.2">
      <c r="A205" s="352" t="s">
        <v>160</v>
      </c>
      <c r="B205" s="290">
        <v>0</v>
      </c>
      <c r="C205" s="290"/>
      <c r="D205" s="363"/>
      <c r="E205" s="363"/>
      <c r="F205" s="363"/>
      <c r="G205" s="363"/>
      <c r="H205" s="364">
        <f t="shared" si="26"/>
        <v>0</v>
      </c>
      <c r="I205" s="285"/>
      <c r="J205" s="283"/>
      <c r="K205" s="283"/>
      <c r="L205" s="283"/>
      <c r="M205" s="283"/>
      <c r="N205" s="283"/>
      <c r="O205" s="285">
        <f t="shared" si="27"/>
        <v>0</v>
      </c>
    </row>
    <row r="206" spans="1:15" ht="15.75" customHeight="1" x14ac:dyDescent="0.2">
      <c r="A206" s="352" t="s">
        <v>161</v>
      </c>
      <c r="B206" s="290">
        <f>'Standard Sponsor Budget'!S$60</f>
        <v>0</v>
      </c>
      <c r="C206" s="290"/>
      <c r="D206" s="363"/>
      <c r="E206" s="363"/>
      <c r="F206" s="363"/>
      <c r="G206" s="363"/>
      <c r="H206" s="364">
        <f t="shared" si="26"/>
        <v>0</v>
      </c>
      <c r="I206" s="285"/>
      <c r="J206" s="283"/>
      <c r="K206" s="283"/>
      <c r="L206" s="283"/>
      <c r="M206" s="283"/>
      <c r="N206" s="283"/>
      <c r="O206" s="285">
        <f t="shared" si="27"/>
        <v>0</v>
      </c>
    </row>
    <row r="207" spans="1:15" ht="15.75" customHeight="1" x14ac:dyDescent="0.2">
      <c r="A207" s="352" t="s">
        <v>162</v>
      </c>
      <c r="B207" s="290">
        <f>'Standard Sponsor Budget'!S$46</f>
        <v>0</v>
      </c>
      <c r="C207" s="290"/>
      <c r="D207" s="363"/>
      <c r="E207" s="363"/>
      <c r="F207" s="363"/>
      <c r="G207" s="363"/>
      <c r="H207" s="364">
        <f t="shared" si="26"/>
        <v>0</v>
      </c>
      <c r="I207" s="285"/>
      <c r="J207" s="283"/>
      <c r="K207" s="283"/>
      <c r="L207" s="283"/>
      <c r="M207" s="283"/>
      <c r="N207" s="283"/>
      <c r="O207" s="285">
        <f t="shared" si="27"/>
        <v>0</v>
      </c>
    </row>
    <row r="208" spans="1:15" ht="15.75" customHeight="1" x14ac:dyDescent="0.2">
      <c r="A208" s="352" t="s">
        <v>163</v>
      </c>
      <c r="B208" s="290">
        <v>0</v>
      </c>
      <c r="C208" s="290"/>
      <c r="D208" s="363"/>
      <c r="E208" s="363"/>
      <c r="F208" s="363"/>
      <c r="G208" s="363"/>
      <c r="H208" s="364">
        <f t="shared" si="26"/>
        <v>0</v>
      </c>
      <c r="I208" s="285"/>
      <c r="J208" s="283"/>
      <c r="K208" s="283"/>
      <c r="L208" s="283"/>
      <c r="M208" s="283"/>
      <c r="N208" s="283"/>
      <c r="O208" s="285">
        <f t="shared" si="27"/>
        <v>0</v>
      </c>
    </row>
    <row r="209" spans="1:15" ht="15.75" customHeight="1" x14ac:dyDescent="0.2">
      <c r="A209" s="352" t="s">
        <v>278</v>
      </c>
      <c r="B209" s="363"/>
      <c r="C209" s="363"/>
      <c r="D209" s="366">
        <f>'Standard Sponsor Budget'!S$78</f>
        <v>0</v>
      </c>
      <c r="E209" s="366">
        <f>'Standard Sponsor Budget'!S$82</f>
        <v>0</v>
      </c>
      <c r="F209" s="366">
        <f>'Standard Sponsor Budget'!S$86</f>
        <v>0</v>
      </c>
      <c r="G209" s="366">
        <f>'Standard Sponsor Budget'!S$90</f>
        <v>0</v>
      </c>
      <c r="H209" s="364">
        <f t="shared" si="26"/>
        <v>0</v>
      </c>
      <c r="I209" s="285"/>
      <c r="J209" s="284"/>
      <c r="K209" s="284"/>
      <c r="L209" s="284"/>
      <c r="M209" s="284"/>
      <c r="N209" s="283">
        <v>0</v>
      </c>
      <c r="O209" s="285">
        <f t="shared" si="27"/>
        <v>0</v>
      </c>
    </row>
    <row r="210" spans="1:15" ht="15.75" customHeight="1" x14ac:dyDescent="0.2">
      <c r="A210" s="367" t="s">
        <v>164</v>
      </c>
      <c r="B210" s="288"/>
      <c r="C210" s="288"/>
      <c r="D210" s="288"/>
      <c r="E210" s="288"/>
      <c r="F210" s="288"/>
      <c r="G210" s="288"/>
      <c r="H210" s="368">
        <f t="shared" si="26"/>
        <v>0</v>
      </c>
      <c r="I210" s="285"/>
      <c r="J210" s="287">
        <v>0</v>
      </c>
      <c r="K210" s="287"/>
      <c r="L210" s="287">
        <v>0</v>
      </c>
      <c r="M210" s="287"/>
      <c r="N210" s="287"/>
      <c r="O210" s="288">
        <f t="shared" si="27"/>
        <v>0</v>
      </c>
    </row>
    <row r="211" spans="1:15" ht="15.75" customHeight="1" x14ac:dyDescent="0.2">
      <c r="A211" s="369" t="s">
        <v>165</v>
      </c>
      <c r="B211" s="288"/>
      <c r="C211" s="288"/>
      <c r="D211" s="288"/>
      <c r="E211" s="288"/>
      <c r="F211" s="288"/>
      <c r="G211" s="288"/>
      <c r="H211" s="368"/>
      <c r="I211" s="285"/>
      <c r="J211" s="288"/>
      <c r="K211" s="288"/>
      <c r="L211" s="288"/>
      <c r="M211" s="288">
        <v>0</v>
      </c>
      <c r="N211" s="288"/>
      <c r="O211" s="288">
        <f t="shared" si="27"/>
        <v>0</v>
      </c>
    </row>
    <row r="212" spans="1:15" ht="15.75" customHeight="1" x14ac:dyDescent="0.2">
      <c r="A212" s="369" t="s">
        <v>113</v>
      </c>
      <c r="B212" s="289"/>
      <c r="C212" s="289"/>
      <c r="D212" s="289"/>
      <c r="E212" s="289"/>
      <c r="F212" s="289"/>
      <c r="G212" s="289"/>
      <c r="H212" s="370"/>
      <c r="I212" s="285"/>
      <c r="J212" s="289"/>
      <c r="K212" s="289"/>
      <c r="L212" s="289"/>
      <c r="M212" s="289">
        <v>0</v>
      </c>
      <c r="N212" s="289"/>
      <c r="O212" s="289">
        <f t="shared" si="27"/>
        <v>0</v>
      </c>
    </row>
    <row r="213" spans="1:15" ht="15.75" customHeight="1" x14ac:dyDescent="0.2">
      <c r="A213" s="371"/>
      <c r="B213" s="290"/>
      <c r="C213" s="290"/>
      <c r="D213" s="290"/>
      <c r="E213" s="290"/>
      <c r="F213" s="290"/>
      <c r="G213" s="290"/>
      <c r="H213" s="364"/>
      <c r="I213" s="285"/>
      <c r="J213" s="290"/>
      <c r="K213" s="290"/>
      <c r="L213" s="290"/>
      <c r="M213" s="290"/>
      <c r="N213" s="290"/>
      <c r="O213" s="285"/>
    </row>
    <row r="214" spans="1:15" ht="15.75" customHeight="1" x14ac:dyDescent="0.2">
      <c r="A214" s="352" t="s">
        <v>9</v>
      </c>
      <c r="B214" s="290">
        <f t="shared" ref="B214:H214" si="28">ROUND(SUM(B188:B213),0)</f>
        <v>0</v>
      </c>
      <c r="C214" s="290">
        <f t="shared" si="28"/>
        <v>0</v>
      </c>
      <c r="D214" s="290">
        <f t="shared" si="28"/>
        <v>0</v>
      </c>
      <c r="E214" s="290">
        <f t="shared" si="28"/>
        <v>0</v>
      </c>
      <c r="F214" s="290">
        <f t="shared" si="28"/>
        <v>0</v>
      </c>
      <c r="G214" s="290">
        <f t="shared" si="28"/>
        <v>0</v>
      </c>
      <c r="H214" s="372">
        <f t="shared" si="28"/>
        <v>0</v>
      </c>
      <c r="I214" s="285"/>
      <c r="J214" s="283">
        <f t="shared" ref="J214:O214" si="29">SUM(J188:J213)</f>
        <v>0</v>
      </c>
      <c r="K214" s="283">
        <f t="shared" si="29"/>
        <v>0</v>
      </c>
      <c r="L214" s="283">
        <f t="shared" si="29"/>
        <v>0</v>
      </c>
      <c r="M214" s="283">
        <f t="shared" si="29"/>
        <v>0</v>
      </c>
      <c r="N214" s="283">
        <f t="shared" si="29"/>
        <v>0</v>
      </c>
      <c r="O214" s="283">
        <f t="shared" si="29"/>
        <v>0</v>
      </c>
    </row>
    <row r="215" spans="1:15" ht="15.75" customHeight="1" x14ac:dyDescent="0.2">
      <c r="A215" s="352"/>
      <c r="B215" s="290"/>
      <c r="C215" s="290"/>
      <c r="D215" s="290"/>
      <c r="E215" s="290"/>
      <c r="F215" s="290"/>
      <c r="G215" s="290"/>
      <c r="H215" s="364"/>
      <c r="I215" s="285"/>
      <c r="J215" s="283"/>
      <c r="K215" s="283"/>
      <c r="L215" s="283"/>
      <c r="M215" s="283"/>
      <c r="N215" s="283"/>
      <c r="O215" s="285"/>
    </row>
    <row r="216" spans="1:15" ht="15.75" customHeight="1" x14ac:dyDescent="0.2">
      <c r="A216" s="352" t="s">
        <v>166</v>
      </c>
      <c r="B216" s="282">
        <f>ROUND(IF('Standard Sponsor Budget'!$B$95="MTDC",(B214-B194-B207)*'Standard Sponsor Budget'!R$8,IF('Standard Sponsor Budget'!$B$95="TDC",'Standard SAP Budgets'!B214*'Standard Sponsor Budget'!R$8,0)),0)</f>
        <v>0</v>
      </c>
      <c r="C216" s="282">
        <f>ROUND(IF('Standard Sponsor Budget'!$B$95="MTDC",(C214*0),IF('Standard Sponsor Budget'!$B$95="TDC",'Standard SAP Budgets'!C214*'Standard Sponsor Budget'!R$8,0)),0)</f>
        <v>0</v>
      </c>
      <c r="D216" s="282">
        <f>ROUND(IF('Standard Sponsor Budget'!$B$95="MTDC",'Standard Sponsor Budget'!R$78*'Standard Sponsor Budget'!R$8,IF('Standard Sponsor Budget'!$B$95="TDC",D214*'Standard Sponsor Budget'!R$8,0)),0)</f>
        <v>0</v>
      </c>
      <c r="E216" s="282">
        <f>ROUND(IF('Standard Sponsor Budget'!$B$95="MTDC",'Standard Sponsor Budget'!R$82*'Standard Sponsor Budget'!R$8,IF('Standard Sponsor Budget'!$B$95="TDC",E214*'Standard Sponsor Budget'!R$8,0)),0)</f>
        <v>0</v>
      </c>
      <c r="F216" s="282">
        <f>ROUND(IF('Standard Sponsor Budget'!$B$95="MTDC",'Standard Sponsor Budget'!R$86*'Standard Sponsor Budget'!R$8,IF('Standard Sponsor Budget'!$B$95="TDC",F214*'Standard Sponsor Budget'!R$8,0)),0)</f>
        <v>0</v>
      </c>
      <c r="G216" s="282">
        <f>ROUND(IF('Standard Sponsor Budget'!$B$95="MTDC",'Standard Sponsor Budget'!R$90*'Standard Sponsor Budget'!R$8,IF('Standard Sponsor Budget'!$B$95="TDC",G214*'Standard Sponsor Budget'!R$8,0)),0)</f>
        <v>0</v>
      </c>
      <c r="H216" s="373">
        <f>ROUND(SUM(B216:G216),0)</f>
        <v>0</v>
      </c>
      <c r="I216" s="285"/>
      <c r="J216" s="282">
        <v>0</v>
      </c>
      <c r="K216" s="282">
        <v>0</v>
      </c>
      <c r="L216" s="282">
        <v>0</v>
      </c>
      <c r="M216" s="282">
        <v>0</v>
      </c>
      <c r="N216" s="282">
        <v>0</v>
      </c>
      <c r="O216" s="291">
        <f>SUM(J216:N216)</f>
        <v>0</v>
      </c>
    </row>
    <row r="217" spans="1:15" ht="15.75" customHeight="1" thickBot="1" x14ac:dyDescent="0.25">
      <c r="A217" s="352"/>
      <c r="B217" s="292">
        <f t="shared" ref="B217:H217" si="30">ROUND(SUM(B214,B216),0)</f>
        <v>0</v>
      </c>
      <c r="C217" s="292">
        <f t="shared" si="30"/>
        <v>0</v>
      </c>
      <c r="D217" s="292">
        <f t="shared" si="30"/>
        <v>0</v>
      </c>
      <c r="E217" s="292">
        <f t="shared" si="30"/>
        <v>0</v>
      </c>
      <c r="F217" s="292">
        <f t="shared" si="30"/>
        <v>0</v>
      </c>
      <c r="G217" s="292">
        <f t="shared" si="30"/>
        <v>0</v>
      </c>
      <c r="H217" s="374">
        <f t="shared" si="30"/>
        <v>0</v>
      </c>
      <c r="I217" s="285"/>
      <c r="J217" s="292">
        <f t="shared" ref="J217:O217" si="31">+J214+J216</f>
        <v>0</v>
      </c>
      <c r="K217" s="292">
        <f t="shared" si="31"/>
        <v>0</v>
      </c>
      <c r="L217" s="292">
        <f t="shared" si="31"/>
        <v>0</v>
      </c>
      <c r="M217" s="292">
        <f t="shared" si="31"/>
        <v>0</v>
      </c>
      <c r="N217" s="292">
        <f t="shared" si="31"/>
        <v>0</v>
      </c>
      <c r="O217" s="292">
        <f t="shared" si="31"/>
        <v>0</v>
      </c>
    </row>
    <row r="218" spans="1:15" ht="12.75" customHeight="1" thickTop="1" x14ac:dyDescent="0.2">
      <c r="A218" s="352"/>
      <c r="B218" s="3"/>
      <c r="C218" s="3"/>
      <c r="D218" s="3"/>
      <c r="E218" s="3"/>
      <c r="F218" s="3"/>
      <c r="G218" s="3"/>
      <c r="H218" s="353"/>
    </row>
    <row r="219" spans="1:15" ht="12.75" customHeight="1" x14ac:dyDescent="0.2">
      <c r="A219" s="352" t="s">
        <v>260</v>
      </c>
      <c r="B219" s="3"/>
      <c r="C219" s="3"/>
      <c r="D219" s="3"/>
      <c r="E219" s="3"/>
      <c r="F219" s="3"/>
      <c r="G219" s="3"/>
      <c r="H219" s="353"/>
    </row>
    <row r="220" spans="1:15" ht="12.75" customHeight="1" thickBot="1" x14ac:dyDescent="0.25">
      <c r="A220" s="375"/>
      <c r="B220" s="379"/>
      <c r="C220" s="379"/>
      <c r="D220" s="379"/>
      <c r="E220" s="379"/>
      <c r="F220" s="379"/>
      <c r="G220" s="379"/>
      <c r="H220" s="378"/>
    </row>
    <row r="221" spans="1:15" ht="17.100000000000001" customHeight="1" x14ac:dyDescent="0.3">
      <c r="A221" s="347" t="s">
        <v>133</v>
      </c>
      <c r="B221" s="348">
        <f>'Standard Sponsor Budget'!B$2</f>
        <v>0</v>
      </c>
      <c r="C221" s="349"/>
      <c r="D221" s="348"/>
      <c r="E221" s="348"/>
      <c r="F221" s="348"/>
      <c r="G221" s="350" t="s">
        <v>134</v>
      </c>
      <c r="H221" s="351"/>
    </row>
    <row r="222" spans="1:15" ht="17.100000000000001" customHeight="1" x14ac:dyDescent="0.2">
      <c r="A222" s="352" t="s">
        <v>50</v>
      </c>
      <c r="B222" s="3">
        <f>'Standard Sponsor Budget'!B$3</f>
        <v>0</v>
      </c>
      <c r="C222" s="3"/>
      <c r="D222" s="3"/>
      <c r="E222" s="3"/>
      <c r="F222" s="3"/>
      <c r="G222" s="3"/>
      <c r="H222" s="353"/>
    </row>
    <row r="223" spans="1:15" ht="17.100000000000001" customHeight="1" x14ac:dyDescent="0.2">
      <c r="A223" s="352" t="s">
        <v>90</v>
      </c>
      <c r="B223" s="3">
        <f>'Standard Sponsor Budget'!B$4</f>
        <v>0</v>
      </c>
      <c r="C223" s="3"/>
      <c r="D223" s="3"/>
      <c r="E223" s="3"/>
      <c r="F223" s="3"/>
      <c r="G223" s="3"/>
      <c r="H223" s="353"/>
    </row>
    <row r="224" spans="1:15" ht="17.100000000000001" customHeight="1" x14ac:dyDescent="0.2">
      <c r="A224" s="352" t="s">
        <v>51</v>
      </c>
      <c r="B224" s="3">
        <f>'Standard Sponsor Budget'!B$6</f>
        <v>0</v>
      </c>
      <c r="C224" s="3"/>
      <c r="D224" s="3"/>
      <c r="E224" s="3"/>
      <c r="F224" s="3"/>
      <c r="G224" s="3"/>
      <c r="H224" s="353"/>
    </row>
    <row r="225" spans="1:15" ht="17.100000000000001" customHeight="1" x14ac:dyDescent="0.2">
      <c r="A225" s="352" t="s">
        <v>92</v>
      </c>
      <c r="B225" s="3">
        <f>'Standard Sponsor Budget'!B$7</f>
        <v>0</v>
      </c>
      <c r="C225" s="3"/>
      <c r="D225" s="3"/>
      <c r="E225" s="3"/>
      <c r="F225" s="3"/>
      <c r="G225" s="3"/>
      <c r="H225" s="353"/>
    </row>
    <row r="226" spans="1:15" ht="17.100000000000001" customHeight="1" thickBot="1" x14ac:dyDescent="0.25">
      <c r="A226" s="352" t="s">
        <v>91</v>
      </c>
      <c r="B226" s="3">
        <f>'Standard Sponsor Budget'!B$8</f>
        <v>0</v>
      </c>
      <c r="C226" s="3"/>
      <c r="D226" s="3"/>
      <c r="E226" s="3"/>
      <c r="F226" s="3"/>
      <c r="G226" s="3"/>
      <c r="H226" s="353"/>
    </row>
    <row r="227" spans="1:15" ht="17.100000000000001" customHeight="1" thickBot="1" x14ac:dyDescent="0.3">
      <c r="A227" s="352"/>
      <c r="B227" s="438" t="s">
        <v>135</v>
      </c>
      <c r="C227" s="439"/>
      <c r="D227" s="439"/>
      <c r="E227" s="439"/>
      <c r="F227" s="439"/>
      <c r="G227" s="439"/>
      <c r="H227" s="440"/>
      <c r="I227" s="103"/>
      <c r="J227" s="438" t="s">
        <v>136</v>
      </c>
      <c r="K227" s="439"/>
      <c r="L227" s="439"/>
      <c r="M227" s="439"/>
      <c r="N227" s="439"/>
      <c r="O227" s="440"/>
    </row>
    <row r="228" spans="1:15" ht="17.100000000000001" customHeight="1" x14ac:dyDescent="0.2">
      <c r="A228" s="352" t="s">
        <v>133</v>
      </c>
      <c r="B228" s="3"/>
      <c r="C228" s="3"/>
      <c r="D228" s="354"/>
      <c r="E228" s="354"/>
      <c r="F228" s="354"/>
      <c r="G228" s="354"/>
      <c r="H228" s="355"/>
      <c r="I228" s="105"/>
      <c r="M228" s="104"/>
      <c r="N228" s="104"/>
      <c r="O228" s="105"/>
    </row>
    <row r="229" spans="1:15" ht="17.100000000000001" customHeight="1" x14ac:dyDescent="0.25">
      <c r="A229" s="352" t="s">
        <v>137</v>
      </c>
      <c r="B229" s="356" t="s">
        <v>216</v>
      </c>
      <c r="C229" s="356"/>
      <c r="D229" s="356"/>
      <c r="E229" s="356"/>
      <c r="F229" s="356"/>
      <c r="G229" s="357"/>
      <c r="H229" s="355"/>
      <c r="I229" s="105"/>
      <c r="J229" s="106"/>
      <c r="K229" s="106"/>
      <c r="L229" s="106"/>
      <c r="M229" s="104"/>
      <c r="N229" s="104"/>
      <c r="O229" s="105"/>
    </row>
    <row r="230" spans="1:15" ht="17.100000000000001" customHeight="1" x14ac:dyDescent="0.25">
      <c r="A230" s="358" t="s">
        <v>169</v>
      </c>
      <c r="B230" s="359" t="s">
        <v>167</v>
      </c>
      <c r="C230" s="359" t="s">
        <v>168</v>
      </c>
      <c r="D230" s="359" t="s">
        <v>277</v>
      </c>
      <c r="E230" s="359" t="s">
        <v>277</v>
      </c>
      <c r="F230" s="359" t="s">
        <v>277</v>
      </c>
      <c r="G230" s="359" t="s">
        <v>277</v>
      </c>
      <c r="H230" s="360"/>
      <c r="I230" s="103"/>
      <c r="M230" s="42"/>
      <c r="N230" s="42"/>
      <c r="O230" s="103"/>
    </row>
    <row r="231" spans="1:15" ht="47.25" x14ac:dyDescent="0.25">
      <c r="A231" s="361" t="s">
        <v>138</v>
      </c>
      <c r="B231" s="107" t="s">
        <v>139</v>
      </c>
      <c r="C231" s="107" t="s">
        <v>139</v>
      </c>
      <c r="D231" s="107" t="str">
        <f>'Standard Sponsor Budget'!$A$75</f>
        <v xml:space="preserve">   Subaward #1</v>
      </c>
      <c r="E231" s="107" t="str">
        <f>'Standard Sponsor Budget'!$A$79</f>
        <v xml:space="preserve">   Subaward #2</v>
      </c>
      <c r="F231" s="107" t="str">
        <f>'Standard Sponsor Budget'!$A$83</f>
        <v xml:space="preserve">   Subaward #3</v>
      </c>
      <c r="G231" s="107" t="str">
        <f>'Standard Sponsor Budget'!$A$87</f>
        <v xml:space="preserve">   Subaward #4</v>
      </c>
      <c r="H231" s="362" t="s">
        <v>140</v>
      </c>
      <c r="I231" s="108"/>
      <c r="J231" s="107" t="s">
        <v>141</v>
      </c>
      <c r="K231" s="107" t="s">
        <v>141</v>
      </c>
      <c r="L231" s="107" t="s">
        <v>141</v>
      </c>
      <c r="M231" s="107" t="s">
        <v>142</v>
      </c>
      <c r="N231" s="107" t="s">
        <v>143</v>
      </c>
      <c r="O231" s="107" t="s">
        <v>144</v>
      </c>
    </row>
    <row r="232" spans="1:15" ht="15.75" customHeight="1" x14ac:dyDescent="0.2">
      <c r="A232" s="352" t="s">
        <v>145</v>
      </c>
      <c r="B232" s="290">
        <f t="shared" ref="B232:B252" si="32">ROUND(SUM(B12,B56,B100,B144,B188),0)</f>
        <v>0</v>
      </c>
      <c r="C232" s="290"/>
      <c r="D232" s="363"/>
      <c r="E232" s="363"/>
      <c r="F232" s="363"/>
      <c r="G232" s="363"/>
      <c r="H232" s="364">
        <f>ROUND(SUM(B232:G232),0)</f>
        <v>0</v>
      </c>
      <c r="I232" s="285"/>
      <c r="J232" s="283"/>
      <c r="K232" s="283"/>
      <c r="L232" s="283"/>
      <c r="M232" s="283"/>
      <c r="N232" s="283"/>
      <c r="O232" s="285">
        <f t="shared" ref="O232:O256" si="33">SUM(J232:N232)</f>
        <v>0</v>
      </c>
    </row>
    <row r="233" spans="1:15" ht="15.75" customHeight="1" x14ac:dyDescent="0.2">
      <c r="A233" s="352" t="s">
        <v>146</v>
      </c>
      <c r="B233" s="290">
        <f t="shared" si="32"/>
        <v>0</v>
      </c>
      <c r="C233" s="290"/>
      <c r="D233" s="363"/>
      <c r="E233" s="363"/>
      <c r="F233" s="363"/>
      <c r="G233" s="363"/>
      <c r="H233" s="364">
        <f t="shared" ref="H233:H253" si="34">ROUND(SUM(B233:G233),0)</f>
        <v>0</v>
      </c>
      <c r="I233" s="285"/>
      <c r="J233" s="283"/>
      <c r="K233" s="283"/>
      <c r="L233" s="283"/>
      <c r="M233" s="283"/>
      <c r="N233" s="283"/>
      <c r="O233" s="285">
        <f t="shared" si="33"/>
        <v>0</v>
      </c>
    </row>
    <row r="234" spans="1:15" ht="15.75" customHeight="1" x14ac:dyDescent="0.2">
      <c r="A234" s="352" t="s">
        <v>147</v>
      </c>
      <c r="B234" s="290">
        <f t="shared" si="32"/>
        <v>0</v>
      </c>
      <c r="C234" s="290"/>
      <c r="D234" s="363"/>
      <c r="E234" s="363"/>
      <c r="F234" s="363"/>
      <c r="G234" s="363"/>
      <c r="H234" s="364">
        <f t="shared" si="34"/>
        <v>0</v>
      </c>
      <c r="I234" s="285"/>
      <c r="J234" s="283"/>
      <c r="K234" s="283"/>
      <c r="L234" s="283"/>
      <c r="M234" s="283"/>
      <c r="N234" s="283"/>
      <c r="O234" s="285">
        <f t="shared" si="33"/>
        <v>0</v>
      </c>
    </row>
    <row r="235" spans="1:15" ht="15.75" customHeight="1" x14ac:dyDescent="0.2">
      <c r="A235" s="352" t="s">
        <v>148</v>
      </c>
      <c r="B235" s="290">
        <f t="shared" si="32"/>
        <v>0</v>
      </c>
      <c r="C235" s="290"/>
      <c r="D235" s="363"/>
      <c r="E235" s="363"/>
      <c r="F235" s="363"/>
      <c r="G235" s="363"/>
      <c r="H235" s="364">
        <f t="shared" si="34"/>
        <v>0</v>
      </c>
      <c r="I235" s="285"/>
      <c r="J235" s="283"/>
      <c r="K235" s="283"/>
      <c r="L235" s="283"/>
      <c r="M235" s="283"/>
      <c r="N235" s="283"/>
      <c r="O235" s="285">
        <f t="shared" si="33"/>
        <v>0</v>
      </c>
    </row>
    <row r="236" spans="1:15" ht="15.75" customHeight="1" x14ac:dyDescent="0.2">
      <c r="A236" s="352" t="s">
        <v>149</v>
      </c>
      <c r="B236" s="290">
        <f t="shared" si="32"/>
        <v>0</v>
      </c>
      <c r="C236" s="290"/>
      <c r="D236" s="363"/>
      <c r="E236" s="363"/>
      <c r="F236" s="363"/>
      <c r="G236" s="363"/>
      <c r="H236" s="364">
        <f t="shared" si="34"/>
        <v>0</v>
      </c>
      <c r="I236" s="285"/>
      <c r="J236" s="283"/>
      <c r="K236" s="283"/>
      <c r="L236" s="283"/>
      <c r="M236" s="283"/>
      <c r="N236" s="283"/>
      <c r="O236" s="285">
        <f t="shared" si="33"/>
        <v>0</v>
      </c>
    </row>
    <row r="237" spans="1:15" ht="15.75" customHeight="1" x14ac:dyDescent="0.2">
      <c r="A237" s="352" t="s">
        <v>120</v>
      </c>
      <c r="B237" s="290">
        <f t="shared" si="32"/>
        <v>0</v>
      </c>
      <c r="C237" s="290">
        <f>ROUND(SUM(C17,C61,C105,C149,C193),0)</f>
        <v>0</v>
      </c>
      <c r="D237" s="363"/>
      <c r="E237" s="363"/>
      <c r="F237" s="363"/>
      <c r="G237" s="363"/>
      <c r="H237" s="364">
        <f t="shared" si="34"/>
        <v>0</v>
      </c>
      <c r="I237" s="285"/>
      <c r="J237" s="283"/>
      <c r="K237" s="283"/>
      <c r="L237" s="283"/>
      <c r="M237" s="283"/>
      <c r="N237" s="283"/>
      <c r="O237" s="285">
        <f t="shared" si="33"/>
        <v>0</v>
      </c>
    </row>
    <row r="238" spans="1:15" ht="15.75" customHeight="1" x14ac:dyDescent="0.2">
      <c r="A238" s="352" t="s">
        <v>150</v>
      </c>
      <c r="B238" s="290">
        <f t="shared" si="32"/>
        <v>0</v>
      </c>
      <c r="C238" s="290">
        <f>ROUND(SUM(C18,C62,C106,C150,C194),0)</f>
        <v>0</v>
      </c>
      <c r="D238" s="363"/>
      <c r="E238" s="363"/>
      <c r="F238" s="363"/>
      <c r="G238" s="363"/>
      <c r="H238" s="364">
        <f t="shared" si="34"/>
        <v>0</v>
      </c>
      <c r="I238" s="285"/>
      <c r="J238" s="283"/>
      <c r="K238" s="283"/>
      <c r="L238" s="283"/>
      <c r="M238" s="283"/>
      <c r="N238" s="283"/>
      <c r="O238" s="285">
        <f t="shared" si="33"/>
        <v>0</v>
      </c>
    </row>
    <row r="239" spans="1:15" ht="15.75" customHeight="1" x14ac:dyDescent="0.2">
      <c r="A239" s="352" t="s">
        <v>151</v>
      </c>
      <c r="B239" s="290">
        <f t="shared" si="32"/>
        <v>0</v>
      </c>
      <c r="C239" s="290"/>
      <c r="D239" s="363"/>
      <c r="E239" s="363"/>
      <c r="F239" s="363"/>
      <c r="G239" s="363"/>
      <c r="H239" s="364">
        <f t="shared" si="34"/>
        <v>0</v>
      </c>
      <c r="I239" s="285"/>
      <c r="J239" s="283"/>
      <c r="K239" s="283"/>
      <c r="L239" s="283"/>
      <c r="M239" s="283"/>
      <c r="N239" s="283"/>
      <c r="O239" s="285">
        <f t="shared" si="33"/>
        <v>0</v>
      </c>
    </row>
    <row r="240" spans="1:15" ht="15.75" customHeight="1" x14ac:dyDescent="0.2">
      <c r="A240" s="352" t="s">
        <v>152</v>
      </c>
      <c r="B240" s="290">
        <f t="shared" si="32"/>
        <v>0</v>
      </c>
      <c r="C240" s="290"/>
      <c r="D240" s="363"/>
      <c r="E240" s="363"/>
      <c r="F240" s="363"/>
      <c r="G240" s="363"/>
      <c r="H240" s="364">
        <f t="shared" si="34"/>
        <v>0</v>
      </c>
      <c r="I240" s="285"/>
      <c r="J240" s="283"/>
      <c r="K240" s="283"/>
      <c r="L240" s="283"/>
      <c r="M240" s="283"/>
      <c r="N240" s="283"/>
      <c r="O240" s="285">
        <f t="shared" si="33"/>
        <v>0</v>
      </c>
    </row>
    <row r="241" spans="1:15" ht="15.75" customHeight="1" x14ac:dyDescent="0.2">
      <c r="A241" s="352" t="s">
        <v>153</v>
      </c>
      <c r="B241" s="290">
        <f t="shared" si="32"/>
        <v>0</v>
      </c>
      <c r="C241" s="290"/>
      <c r="D241" s="363"/>
      <c r="E241" s="363"/>
      <c r="F241" s="363"/>
      <c r="G241" s="363"/>
      <c r="H241" s="364">
        <f t="shared" si="34"/>
        <v>0</v>
      </c>
      <c r="I241" s="285"/>
      <c r="J241" s="283"/>
      <c r="K241" s="283"/>
      <c r="L241" s="283"/>
      <c r="M241" s="283"/>
      <c r="N241" s="283"/>
      <c r="O241" s="285">
        <f t="shared" si="33"/>
        <v>0</v>
      </c>
    </row>
    <row r="242" spans="1:15" ht="15.75" customHeight="1" x14ac:dyDescent="0.2">
      <c r="A242" s="352" t="s">
        <v>154</v>
      </c>
      <c r="B242" s="290">
        <f t="shared" si="32"/>
        <v>0</v>
      </c>
      <c r="C242" s="290"/>
      <c r="D242" s="363"/>
      <c r="E242" s="363"/>
      <c r="F242" s="363"/>
      <c r="G242" s="363"/>
      <c r="H242" s="364">
        <f t="shared" si="34"/>
        <v>0</v>
      </c>
      <c r="I242" s="285"/>
      <c r="J242" s="283"/>
      <c r="K242" s="283"/>
      <c r="L242" s="283"/>
      <c r="M242" s="283"/>
      <c r="N242" s="283"/>
      <c r="O242" s="285">
        <f t="shared" si="33"/>
        <v>0</v>
      </c>
    </row>
    <row r="243" spans="1:15" ht="15.75" customHeight="1" x14ac:dyDescent="0.2">
      <c r="A243" s="352" t="s">
        <v>114</v>
      </c>
      <c r="B243" s="290">
        <f t="shared" si="32"/>
        <v>0</v>
      </c>
      <c r="C243" s="290"/>
      <c r="D243" s="363"/>
      <c r="E243" s="363"/>
      <c r="F243" s="363"/>
      <c r="G243" s="363"/>
      <c r="H243" s="364">
        <f t="shared" si="34"/>
        <v>0</v>
      </c>
      <c r="I243" s="285"/>
      <c r="J243" s="283"/>
      <c r="K243" s="283"/>
      <c r="L243" s="283"/>
      <c r="M243" s="283"/>
      <c r="N243" s="283"/>
      <c r="O243" s="285">
        <f t="shared" si="33"/>
        <v>0</v>
      </c>
    </row>
    <row r="244" spans="1:15" ht="15.75" customHeight="1" x14ac:dyDescent="0.2">
      <c r="A244" s="352" t="s">
        <v>155</v>
      </c>
      <c r="B244" s="290">
        <f t="shared" si="32"/>
        <v>0</v>
      </c>
      <c r="C244" s="290"/>
      <c r="D244" s="363"/>
      <c r="E244" s="363"/>
      <c r="F244" s="363"/>
      <c r="G244" s="363"/>
      <c r="H244" s="364">
        <f t="shared" si="34"/>
        <v>0</v>
      </c>
      <c r="I244" s="285"/>
      <c r="J244" s="283"/>
      <c r="K244" s="283"/>
      <c r="L244" s="283"/>
      <c r="M244" s="283"/>
      <c r="N244" s="283"/>
      <c r="O244" s="285">
        <f t="shared" si="33"/>
        <v>0</v>
      </c>
    </row>
    <row r="245" spans="1:15" ht="15.75" customHeight="1" x14ac:dyDescent="0.2">
      <c r="A245" s="352" t="s">
        <v>156</v>
      </c>
      <c r="B245" s="290">
        <f t="shared" si="32"/>
        <v>0</v>
      </c>
      <c r="C245" s="290"/>
      <c r="D245" s="363"/>
      <c r="E245" s="363"/>
      <c r="F245" s="363"/>
      <c r="G245" s="363"/>
      <c r="H245" s="364">
        <f t="shared" si="34"/>
        <v>0</v>
      </c>
      <c r="I245" s="285"/>
      <c r="J245" s="283"/>
      <c r="K245" s="283"/>
      <c r="L245" s="283"/>
      <c r="M245" s="283"/>
      <c r="N245" s="283"/>
      <c r="O245" s="285">
        <f t="shared" si="33"/>
        <v>0</v>
      </c>
    </row>
    <row r="246" spans="1:15" ht="15.75" customHeight="1" x14ac:dyDescent="0.2">
      <c r="A246" s="352" t="s">
        <v>157</v>
      </c>
      <c r="B246" s="290">
        <f t="shared" si="32"/>
        <v>0</v>
      </c>
      <c r="C246" s="290"/>
      <c r="D246" s="363"/>
      <c r="E246" s="363"/>
      <c r="F246" s="363"/>
      <c r="G246" s="363"/>
      <c r="H246" s="364">
        <f t="shared" si="34"/>
        <v>0</v>
      </c>
      <c r="I246" s="285"/>
      <c r="J246" s="283"/>
      <c r="K246" s="283"/>
      <c r="L246" s="283"/>
      <c r="M246" s="283"/>
      <c r="N246" s="283"/>
      <c r="O246" s="285">
        <f t="shared" si="33"/>
        <v>0</v>
      </c>
    </row>
    <row r="247" spans="1:15" ht="15.75" customHeight="1" x14ac:dyDescent="0.2">
      <c r="A247" s="365" t="s">
        <v>158</v>
      </c>
      <c r="B247" s="290">
        <f t="shared" si="32"/>
        <v>0</v>
      </c>
      <c r="C247" s="290"/>
      <c r="D247" s="363"/>
      <c r="E247" s="363"/>
      <c r="F247" s="363"/>
      <c r="G247" s="363"/>
      <c r="H247" s="364">
        <f t="shared" si="34"/>
        <v>0</v>
      </c>
      <c r="I247" s="285"/>
      <c r="J247" s="286"/>
      <c r="K247" s="286"/>
      <c r="L247" s="286"/>
      <c r="M247" s="286"/>
      <c r="N247" s="286"/>
      <c r="O247" s="285">
        <f t="shared" si="33"/>
        <v>0</v>
      </c>
    </row>
    <row r="248" spans="1:15" ht="15.75" customHeight="1" x14ac:dyDescent="0.2">
      <c r="A248" s="352" t="s">
        <v>159</v>
      </c>
      <c r="B248" s="290">
        <f t="shared" si="32"/>
        <v>0</v>
      </c>
      <c r="C248" s="290"/>
      <c r="D248" s="363"/>
      <c r="E248" s="363"/>
      <c r="F248" s="363"/>
      <c r="G248" s="363"/>
      <c r="H248" s="364">
        <f t="shared" si="34"/>
        <v>0</v>
      </c>
      <c r="I248" s="285"/>
      <c r="J248" s="283"/>
      <c r="K248" s="283"/>
      <c r="L248" s="283"/>
      <c r="M248" s="283"/>
      <c r="N248" s="283"/>
      <c r="O248" s="285">
        <f t="shared" si="33"/>
        <v>0</v>
      </c>
    </row>
    <row r="249" spans="1:15" ht="15.75" customHeight="1" x14ac:dyDescent="0.2">
      <c r="A249" s="352" t="s">
        <v>160</v>
      </c>
      <c r="B249" s="290">
        <f t="shared" si="32"/>
        <v>0</v>
      </c>
      <c r="C249" s="290"/>
      <c r="D249" s="363"/>
      <c r="E249" s="363"/>
      <c r="F249" s="363"/>
      <c r="G249" s="363"/>
      <c r="H249" s="364">
        <f t="shared" si="34"/>
        <v>0</v>
      </c>
      <c r="I249" s="285"/>
      <c r="J249" s="283"/>
      <c r="K249" s="283"/>
      <c r="L249" s="283"/>
      <c r="M249" s="283"/>
      <c r="N249" s="283"/>
      <c r="O249" s="285">
        <f t="shared" si="33"/>
        <v>0</v>
      </c>
    </row>
    <row r="250" spans="1:15" ht="15.75" customHeight="1" x14ac:dyDescent="0.2">
      <c r="A250" s="352" t="s">
        <v>161</v>
      </c>
      <c r="B250" s="290">
        <f t="shared" si="32"/>
        <v>0</v>
      </c>
      <c r="C250" s="290"/>
      <c r="D250" s="363"/>
      <c r="E250" s="363"/>
      <c r="F250" s="363"/>
      <c r="G250" s="363"/>
      <c r="H250" s="364">
        <f t="shared" si="34"/>
        <v>0</v>
      </c>
      <c r="I250" s="285"/>
      <c r="J250" s="283"/>
      <c r="K250" s="283"/>
      <c r="L250" s="283"/>
      <c r="M250" s="283"/>
      <c r="N250" s="283"/>
      <c r="O250" s="285">
        <f t="shared" si="33"/>
        <v>0</v>
      </c>
    </row>
    <row r="251" spans="1:15" ht="15.75" customHeight="1" x14ac:dyDescent="0.2">
      <c r="A251" s="352" t="s">
        <v>162</v>
      </c>
      <c r="B251" s="290">
        <f t="shared" si="32"/>
        <v>0</v>
      </c>
      <c r="C251" s="290"/>
      <c r="D251" s="363"/>
      <c r="E251" s="363"/>
      <c r="F251" s="363"/>
      <c r="G251" s="363"/>
      <c r="H251" s="364">
        <f t="shared" si="34"/>
        <v>0</v>
      </c>
      <c r="I251" s="285"/>
      <c r="J251" s="283"/>
      <c r="K251" s="283"/>
      <c r="L251" s="283"/>
      <c r="M251" s="283"/>
      <c r="N251" s="283"/>
      <c r="O251" s="285">
        <f t="shared" si="33"/>
        <v>0</v>
      </c>
    </row>
    <row r="252" spans="1:15" ht="15.75" customHeight="1" x14ac:dyDescent="0.2">
      <c r="A252" s="352" t="s">
        <v>163</v>
      </c>
      <c r="B252" s="290">
        <f t="shared" si="32"/>
        <v>0</v>
      </c>
      <c r="C252" s="290"/>
      <c r="D252" s="363"/>
      <c r="E252" s="363"/>
      <c r="F252" s="363"/>
      <c r="G252" s="363"/>
      <c r="H252" s="364">
        <f t="shared" si="34"/>
        <v>0</v>
      </c>
      <c r="I252" s="285"/>
      <c r="J252" s="283"/>
      <c r="K252" s="283"/>
      <c r="L252" s="283"/>
      <c r="M252" s="283"/>
      <c r="N252" s="283"/>
      <c r="O252" s="285">
        <f t="shared" si="33"/>
        <v>0</v>
      </c>
    </row>
    <row r="253" spans="1:15" ht="15.75" customHeight="1" x14ac:dyDescent="0.2">
      <c r="A253" s="352" t="s">
        <v>278</v>
      </c>
      <c r="B253" s="363"/>
      <c r="C253" s="363"/>
      <c r="D253" s="366">
        <f>D33+D77+D121+D165+D209</f>
        <v>0</v>
      </c>
      <c r="E253" s="366">
        <f>E33+E77+E121+E165+E209</f>
        <v>0</v>
      </c>
      <c r="F253" s="366">
        <f>F33+F77+F121+F165+F209</f>
        <v>0</v>
      </c>
      <c r="G253" s="366">
        <f>G33+G77+G121+G165+G209</f>
        <v>0</v>
      </c>
      <c r="H253" s="364">
        <f t="shared" si="34"/>
        <v>0</v>
      </c>
      <c r="I253" s="285"/>
      <c r="J253" s="284"/>
      <c r="K253" s="284"/>
      <c r="L253" s="284"/>
      <c r="M253" s="284"/>
      <c r="N253" s="283">
        <v>0</v>
      </c>
      <c r="O253" s="285">
        <f t="shared" si="33"/>
        <v>0</v>
      </c>
    </row>
    <row r="254" spans="1:15" ht="15.75" customHeight="1" x14ac:dyDescent="0.2">
      <c r="A254" s="367" t="s">
        <v>164</v>
      </c>
      <c r="B254" s="288"/>
      <c r="C254" s="288"/>
      <c r="D254" s="288"/>
      <c r="E254" s="288"/>
      <c r="F254" s="288"/>
      <c r="G254" s="288"/>
      <c r="H254" s="368">
        <f t="shared" ref="H254" si="35">SUM(B254:G254)</f>
        <v>0</v>
      </c>
      <c r="I254" s="285"/>
      <c r="J254" s="287">
        <v>0</v>
      </c>
      <c r="K254" s="287"/>
      <c r="L254" s="287">
        <v>0</v>
      </c>
      <c r="M254" s="287"/>
      <c r="N254" s="287"/>
      <c r="O254" s="288">
        <f t="shared" si="33"/>
        <v>0</v>
      </c>
    </row>
    <row r="255" spans="1:15" ht="15.75" customHeight="1" x14ac:dyDescent="0.2">
      <c r="A255" s="369" t="s">
        <v>165</v>
      </c>
      <c r="B255" s="288"/>
      <c r="C255" s="288"/>
      <c r="D255" s="288"/>
      <c r="E255" s="288"/>
      <c r="F255" s="288"/>
      <c r="G255" s="288"/>
      <c r="H255" s="368"/>
      <c r="I255" s="285"/>
      <c r="J255" s="288"/>
      <c r="K255" s="288"/>
      <c r="L255" s="288"/>
      <c r="M255" s="288">
        <v>0</v>
      </c>
      <c r="N255" s="288"/>
      <c r="O255" s="288">
        <f t="shared" si="33"/>
        <v>0</v>
      </c>
    </row>
    <row r="256" spans="1:15" ht="15.75" customHeight="1" x14ac:dyDescent="0.2">
      <c r="A256" s="369" t="s">
        <v>113</v>
      </c>
      <c r="B256" s="289"/>
      <c r="C256" s="289"/>
      <c r="D256" s="289"/>
      <c r="E256" s="289"/>
      <c r="F256" s="289"/>
      <c r="G256" s="289"/>
      <c r="H256" s="370"/>
      <c r="I256" s="285"/>
      <c r="J256" s="289"/>
      <c r="K256" s="289"/>
      <c r="L256" s="289"/>
      <c r="M256" s="289">
        <v>0</v>
      </c>
      <c r="N256" s="289"/>
      <c r="O256" s="289">
        <f t="shared" si="33"/>
        <v>0</v>
      </c>
    </row>
    <row r="257" spans="1:15" ht="15.75" customHeight="1" x14ac:dyDescent="0.2">
      <c r="A257" s="371"/>
      <c r="B257" s="290"/>
      <c r="C257" s="290"/>
      <c r="D257" s="290"/>
      <c r="E257" s="290"/>
      <c r="F257" s="290"/>
      <c r="G257" s="290"/>
      <c r="H257" s="364"/>
      <c r="I257" s="285"/>
      <c r="J257" s="290"/>
      <c r="K257" s="290"/>
      <c r="L257" s="290"/>
      <c r="M257" s="290"/>
      <c r="N257" s="290"/>
      <c r="O257" s="285"/>
    </row>
    <row r="258" spans="1:15" ht="15.75" customHeight="1" x14ac:dyDescent="0.2">
      <c r="A258" s="352" t="s">
        <v>9</v>
      </c>
      <c r="B258" s="290">
        <f t="shared" ref="B258:H258" si="36">ROUND(SUM(B232:B256),0)</f>
        <v>0</v>
      </c>
      <c r="C258" s="290">
        <f t="shared" si="36"/>
        <v>0</v>
      </c>
      <c r="D258" s="290">
        <f t="shared" si="36"/>
        <v>0</v>
      </c>
      <c r="E258" s="290">
        <f t="shared" si="36"/>
        <v>0</v>
      </c>
      <c r="F258" s="290">
        <f t="shared" si="36"/>
        <v>0</v>
      </c>
      <c r="G258" s="290">
        <f t="shared" si="36"/>
        <v>0</v>
      </c>
      <c r="H258" s="372">
        <f t="shared" si="36"/>
        <v>0</v>
      </c>
      <c r="I258" s="285"/>
      <c r="J258" s="283">
        <f t="shared" ref="J258:O258" si="37">SUM(J232:J257)</f>
        <v>0</v>
      </c>
      <c r="K258" s="283">
        <f t="shared" si="37"/>
        <v>0</v>
      </c>
      <c r="L258" s="283">
        <f t="shared" si="37"/>
        <v>0</v>
      </c>
      <c r="M258" s="283">
        <f t="shared" si="37"/>
        <v>0</v>
      </c>
      <c r="N258" s="283">
        <f t="shared" si="37"/>
        <v>0</v>
      </c>
      <c r="O258" s="283">
        <f t="shared" si="37"/>
        <v>0</v>
      </c>
    </row>
    <row r="259" spans="1:15" ht="15.75" customHeight="1" x14ac:dyDescent="0.2">
      <c r="A259" s="352"/>
      <c r="B259" s="290"/>
      <c r="C259" s="290"/>
      <c r="D259" s="290"/>
      <c r="E259" s="290"/>
      <c r="F259" s="290"/>
      <c r="G259" s="290"/>
      <c r="H259" s="364"/>
      <c r="I259" s="285"/>
      <c r="J259" s="283"/>
      <c r="K259" s="283"/>
      <c r="L259" s="283"/>
      <c r="M259" s="283"/>
      <c r="N259" s="283"/>
      <c r="O259" s="285"/>
    </row>
    <row r="260" spans="1:15" ht="15.75" customHeight="1" x14ac:dyDescent="0.2">
      <c r="A260" s="352" t="s">
        <v>166</v>
      </c>
      <c r="B260" s="282">
        <f>ROUND(SUM(B40,B84,B128,B172,B216),0)</f>
        <v>0</v>
      </c>
      <c r="C260" s="282">
        <f>ROUND(SUM(C40,C84,C128,C172,C216),0)</f>
        <v>0</v>
      </c>
      <c r="D260" s="282">
        <f t="shared" ref="D260:G260" si="38">ROUND(SUM(D40,D84,D128,D172,D216),0)</f>
        <v>0</v>
      </c>
      <c r="E260" s="282">
        <f t="shared" si="38"/>
        <v>0</v>
      </c>
      <c r="F260" s="282">
        <f t="shared" si="38"/>
        <v>0</v>
      </c>
      <c r="G260" s="282">
        <f t="shared" si="38"/>
        <v>0</v>
      </c>
      <c r="H260" s="373">
        <f>ROUND(SUM(B260:G260),0)</f>
        <v>0</v>
      </c>
      <c r="I260" s="285"/>
      <c r="J260" s="282">
        <v>0</v>
      </c>
      <c r="K260" s="282">
        <v>0</v>
      </c>
      <c r="L260" s="282">
        <v>0</v>
      </c>
      <c r="M260" s="282">
        <v>0</v>
      </c>
      <c r="N260" s="282">
        <v>0</v>
      </c>
      <c r="O260" s="291">
        <f>SUM(J260:N260)</f>
        <v>0</v>
      </c>
    </row>
    <row r="261" spans="1:15" ht="15.75" customHeight="1" thickBot="1" x14ac:dyDescent="0.25">
      <c r="A261" s="352"/>
      <c r="B261" s="292">
        <f t="shared" ref="B261:H261" si="39">ROUND(SUM(B258,B260),0)</f>
        <v>0</v>
      </c>
      <c r="C261" s="292">
        <f t="shared" si="39"/>
        <v>0</v>
      </c>
      <c r="D261" s="292">
        <f t="shared" si="39"/>
        <v>0</v>
      </c>
      <c r="E261" s="292">
        <f t="shared" si="39"/>
        <v>0</v>
      </c>
      <c r="F261" s="292">
        <f t="shared" si="39"/>
        <v>0</v>
      </c>
      <c r="G261" s="292">
        <f t="shared" si="39"/>
        <v>0</v>
      </c>
      <c r="H261" s="374">
        <f t="shared" si="39"/>
        <v>0</v>
      </c>
      <c r="I261" s="285"/>
      <c r="J261" s="292">
        <f t="shared" ref="J261:O261" si="40">+J258+J260</f>
        <v>0</v>
      </c>
      <c r="K261" s="292">
        <f t="shared" si="40"/>
        <v>0</v>
      </c>
      <c r="L261" s="292">
        <f t="shared" si="40"/>
        <v>0</v>
      </c>
      <c r="M261" s="292">
        <f t="shared" si="40"/>
        <v>0</v>
      </c>
      <c r="N261" s="292">
        <f t="shared" si="40"/>
        <v>0</v>
      </c>
      <c r="O261" s="292">
        <f t="shared" si="40"/>
        <v>0</v>
      </c>
    </row>
    <row r="262" spans="1:15" ht="13.5" thickTop="1" x14ac:dyDescent="0.2">
      <c r="A262" s="352"/>
      <c r="B262" s="3"/>
      <c r="C262" s="3"/>
      <c r="D262" s="3"/>
      <c r="E262" s="3"/>
      <c r="F262" s="3"/>
      <c r="G262" s="3"/>
      <c r="H262" s="353"/>
    </row>
    <row r="263" spans="1:15" x14ac:dyDescent="0.2">
      <c r="A263" s="352" t="s">
        <v>260</v>
      </c>
      <c r="B263" s="3"/>
      <c r="C263" s="3"/>
      <c r="D263" s="3"/>
      <c r="E263" s="3"/>
      <c r="F263" s="3"/>
      <c r="G263" s="3"/>
      <c r="H263" s="353"/>
    </row>
    <row r="264" spans="1:15" ht="13.5" thickBot="1" x14ac:dyDescent="0.25">
      <c r="A264" s="375"/>
      <c r="B264" s="379"/>
      <c r="C264" s="379"/>
      <c r="D264" s="379"/>
      <c r="E264" s="379"/>
      <c r="F264" s="379"/>
      <c r="G264" s="379"/>
      <c r="H264" s="378"/>
    </row>
  </sheetData>
  <mergeCells count="12">
    <mergeCell ref="B139:H139"/>
    <mergeCell ref="J139:O139"/>
    <mergeCell ref="B183:H183"/>
    <mergeCell ref="J183:O183"/>
    <mergeCell ref="B227:H227"/>
    <mergeCell ref="J227:O227"/>
    <mergeCell ref="B7:H7"/>
    <mergeCell ref="J7:O7"/>
    <mergeCell ref="B51:H51"/>
    <mergeCell ref="J51:O51"/>
    <mergeCell ref="B95:H95"/>
    <mergeCell ref="J95:O95"/>
  </mergeCells>
  <printOptions gridLines="1"/>
  <pageMargins left="1" right="1" top="0.75" bottom="0.75" header="0.3" footer="0.3"/>
  <pageSetup scale="67" fitToHeight="6" orientation="landscape" r:id="rId1"/>
  <rowBreaks count="5" manualBreakCount="5">
    <brk id="44" max="7" man="1"/>
    <brk id="88" max="7" man="1"/>
    <brk id="132" max="7" man="1"/>
    <brk id="176" max="7" man="1"/>
    <brk id="220" max="7" man="1"/>
  </row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6"/>
  <sheetViews>
    <sheetView workbookViewId="0">
      <selection activeCell="F4" sqref="F4"/>
    </sheetView>
  </sheetViews>
  <sheetFormatPr defaultColWidth="8.85546875" defaultRowHeight="12.75" x14ac:dyDescent="0.2"/>
  <cols>
    <col min="2" max="2" width="6" customWidth="1"/>
    <col min="4" max="5" width="11.7109375" style="42" customWidth="1"/>
  </cols>
  <sheetData>
    <row r="1" spans="1:9" s="41" customFormat="1" ht="38.25" x14ac:dyDescent="0.2">
      <c r="A1" s="41" t="s">
        <v>13</v>
      </c>
      <c r="D1" s="41" t="s">
        <v>34</v>
      </c>
      <c r="E1" s="41" t="s">
        <v>36</v>
      </c>
      <c r="F1" s="41" t="s">
        <v>35</v>
      </c>
      <c r="G1" s="41" t="s">
        <v>37</v>
      </c>
      <c r="H1" s="41" t="s">
        <v>33</v>
      </c>
    </row>
    <row r="2" spans="1:9" x14ac:dyDescent="0.2">
      <c r="B2" t="s">
        <v>26</v>
      </c>
      <c r="I2" s="36"/>
    </row>
    <row r="3" spans="1:9" x14ac:dyDescent="0.2">
      <c r="C3" t="s">
        <v>23</v>
      </c>
      <c r="D3" s="42" t="s">
        <v>31</v>
      </c>
      <c r="F3" s="37"/>
      <c r="G3" s="37">
        <f>F3/9*E3</f>
        <v>0</v>
      </c>
      <c r="H3">
        <f>IF(D3="TRS",G3*0.2678,G3*0.2565)</f>
        <v>0</v>
      </c>
      <c r="I3" s="43"/>
    </row>
    <row r="4" spans="1:9" x14ac:dyDescent="0.2">
      <c r="B4" t="s">
        <v>24</v>
      </c>
      <c r="C4" t="s">
        <v>25</v>
      </c>
      <c r="D4" s="42" t="s">
        <v>31</v>
      </c>
      <c r="F4" s="37"/>
      <c r="G4" s="37"/>
      <c r="I4" s="43"/>
    </row>
    <row r="5" spans="1:9" x14ac:dyDescent="0.2">
      <c r="B5" t="s">
        <v>27</v>
      </c>
      <c r="I5" s="43"/>
    </row>
    <row r="6" spans="1:9" x14ac:dyDescent="0.2">
      <c r="C6" t="s">
        <v>23</v>
      </c>
      <c r="D6" s="42" t="s">
        <v>32</v>
      </c>
      <c r="F6" s="37"/>
      <c r="G6" s="37"/>
      <c r="I6" s="43"/>
    </row>
    <row r="7" spans="1:9" x14ac:dyDescent="0.2">
      <c r="B7" t="s">
        <v>24</v>
      </c>
      <c r="C7" t="s">
        <v>25</v>
      </c>
      <c r="D7" s="42" t="s">
        <v>32</v>
      </c>
      <c r="F7" s="37"/>
      <c r="G7" s="37"/>
      <c r="I7" s="43"/>
    </row>
    <row r="8" spans="1:9" x14ac:dyDescent="0.2">
      <c r="B8" t="s">
        <v>28</v>
      </c>
      <c r="F8" s="37"/>
      <c r="G8" s="37"/>
      <c r="I8" s="43"/>
    </row>
    <row r="9" spans="1:9" x14ac:dyDescent="0.2">
      <c r="B9" t="s">
        <v>29</v>
      </c>
      <c r="F9" s="37"/>
      <c r="G9" s="37"/>
      <c r="I9" s="43"/>
    </row>
    <row r="10" spans="1:9" x14ac:dyDescent="0.2">
      <c r="B10" t="s">
        <v>30</v>
      </c>
      <c r="F10" s="37"/>
      <c r="G10" s="37"/>
      <c r="I10" s="43"/>
    </row>
    <row r="11" spans="1:9" x14ac:dyDescent="0.2">
      <c r="B11" t="s">
        <v>12</v>
      </c>
      <c r="F11" s="37"/>
      <c r="G11" s="37"/>
      <c r="I11" s="43"/>
    </row>
    <row r="12" spans="1:9" x14ac:dyDescent="0.2">
      <c r="F12" s="37"/>
      <c r="G12" s="37"/>
      <c r="I12" s="43"/>
    </row>
    <row r="13" spans="1:9" x14ac:dyDescent="0.2">
      <c r="B13" t="s">
        <v>19</v>
      </c>
      <c r="F13" s="37"/>
      <c r="G13" s="37"/>
      <c r="I13" s="35"/>
    </row>
    <row r="14" spans="1:9" x14ac:dyDescent="0.2">
      <c r="B14" t="s">
        <v>20</v>
      </c>
      <c r="F14">
        <f>SUM(F3:F13)</f>
        <v>0</v>
      </c>
      <c r="I14">
        <f>SUM(I2:I10)</f>
        <v>0</v>
      </c>
    </row>
    <row r="15" spans="1:9" x14ac:dyDescent="0.2">
      <c r="B15" t="s">
        <v>21</v>
      </c>
      <c r="F15" s="40"/>
      <c r="G15" s="40"/>
      <c r="I15" s="36">
        <f>SUM(H2:H11)</f>
        <v>0</v>
      </c>
    </row>
    <row r="16" spans="1:9" x14ac:dyDescent="0.2">
      <c r="B16" t="s">
        <v>22</v>
      </c>
      <c r="F16">
        <f>F14+F15</f>
        <v>0</v>
      </c>
      <c r="I16" s="36">
        <f>I14+I15</f>
        <v>0</v>
      </c>
    </row>
  </sheetData>
  <phoneticPr fontId="8" type="noConversion"/>
  <pageMargins left="0.75" right="0.75" top="1" bottom="1" header="0.5" footer="0.5"/>
  <pageSetup orientation="portrait" verticalDpi="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7"/>
  <sheetViews>
    <sheetView topLeftCell="A37" workbookViewId="0">
      <selection activeCell="F4" sqref="F4"/>
    </sheetView>
  </sheetViews>
  <sheetFormatPr defaultColWidth="8.85546875" defaultRowHeight="12.75" x14ac:dyDescent="0.2"/>
  <cols>
    <col min="2" max="2" width="20.42578125" customWidth="1"/>
    <col min="5" max="5" width="12.7109375" customWidth="1"/>
  </cols>
  <sheetData>
    <row r="1" spans="2:6" x14ac:dyDescent="0.2">
      <c r="B1" s="2"/>
      <c r="C1" s="2"/>
      <c r="D1" s="33" t="s">
        <v>11</v>
      </c>
      <c r="E1" s="32"/>
      <c r="F1" s="14"/>
    </row>
    <row r="2" spans="2:6" x14ac:dyDescent="0.2">
      <c r="B2" s="5"/>
      <c r="C2" s="4"/>
      <c r="D2" s="22"/>
      <c r="E2" s="27"/>
      <c r="F2" s="20"/>
    </row>
    <row r="3" spans="2:6" x14ac:dyDescent="0.2">
      <c r="B3" s="8" t="e">
        <f>#REF!</f>
        <v>#REF!</v>
      </c>
      <c r="C3" s="3">
        <v>0</v>
      </c>
      <c r="D3" s="23" t="s">
        <v>8</v>
      </c>
      <c r="E3" s="28" t="e">
        <f>#REF!/12</f>
        <v>#REF!</v>
      </c>
      <c r="F3" s="13" t="e">
        <f>E3*C3</f>
        <v>#REF!</v>
      </c>
    </row>
    <row r="4" spans="2:6" x14ac:dyDescent="0.2">
      <c r="B4" s="6"/>
      <c r="C4" s="1">
        <v>0</v>
      </c>
      <c r="D4" s="23" t="s">
        <v>8</v>
      </c>
      <c r="E4" s="29" t="e">
        <f>#REF!*1.03/12</f>
        <v>#REF!</v>
      </c>
      <c r="F4" s="13" t="e">
        <f>E4*C4</f>
        <v>#REF!</v>
      </c>
    </row>
    <row r="5" spans="2:6" x14ac:dyDescent="0.2">
      <c r="B5" s="6"/>
      <c r="C5" s="3"/>
      <c r="D5" s="23"/>
      <c r="E5" s="28"/>
      <c r="F5" s="34" t="e">
        <f>SUM(F3:F4)</f>
        <v>#REF!</v>
      </c>
    </row>
    <row r="6" spans="2:6" x14ac:dyDescent="0.2">
      <c r="B6" s="6"/>
      <c r="C6" s="3"/>
      <c r="D6" s="23"/>
      <c r="E6" s="28"/>
      <c r="F6" s="13"/>
    </row>
    <row r="7" spans="2:6" x14ac:dyDescent="0.2">
      <c r="B7" s="8" t="e">
        <f>#REF!</f>
        <v>#REF!</v>
      </c>
      <c r="C7" s="3">
        <f>C3</f>
        <v>0</v>
      </c>
      <c r="D7" s="23" t="s">
        <v>8</v>
      </c>
      <c r="E7" s="28" t="e">
        <f>#REF!/12</f>
        <v>#REF!</v>
      </c>
      <c r="F7" s="13" t="e">
        <f>E7*C7</f>
        <v>#REF!</v>
      </c>
    </row>
    <row r="8" spans="2:6" x14ac:dyDescent="0.2">
      <c r="B8" s="6"/>
      <c r="C8" s="1">
        <f>C4</f>
        <v>0</v>
      </c>
      <c r="D8" s="23" t="s">
        <v>8</v>
      </c>
      <c r="E8" s="29" t="e">
        <f>#REF!*1.03/12</f>
        <v>#REF!</v>
      </c>
      <c r="F8" s="13" t="e">
        <f>E8*C8</f>
        <v>#REF!</v>
      </c>
    </row>
    <row r="9" spans="2:6" x14ac:dyDescent="0.2">
      <c r="B9" s="6"/>
      <c r="C9" s="3"/>
      <c r="D9" s="23"/>
      <c r="E9" s="28"/>
      <c r="F9" s="34" t="e">
        <f>SUM(F7:F8)</f>
        <v>#REF!</v>
      </c>
    </row>
    <row r="10" spans="2:6" x14ac:dyDescent="0.2">
      <c r="B10" s="6"/>
      <c r="C10" s="3"/>
      <c r="D10" s="23"/>
      <c r="E10" s="28"/>
      <c r="F10" s="13"/>
    </row>
    <row r="11" spans="2:6" x14ac:dyDescent="0.2">
      <c r="B11" s="8" t="e">
        <f>#REF!</f>
        <v>#REF!</v>
      </c>
      <c r="C11" s="3">
        <f>C7</f>
        <v>0</v>
      </c>
      <c r="D11" s="23" t="s">
        <v>8</v>
      </c>
      <c r="E11" s="28" t="e">
        <f>#REF!/12</f>
        <v>#REF!</v>
      </c>
      <c r="F11" s="13" t="e">
        <f>E11*C11</f>
        <v>#REF!</v>
      </c>
    </row>
    <row r="12" spans="2:6" x14ac:dyDescent="0.2">
      <c r="B12" s="6"/>
      <c r="C12" s="1">
        <f>C8</f>
        <v>0</v>
      </c>
      <c r="D12" s="23" t="s">
        <v>8</v>
      </c>
      <c r="E12" s="29" t="e">
        <f>#REF!*1.03/12</f>
        <v>#REF!</v>
      </c>
      <c r="F12" s="13" t="e">
        <f>E12*C12</f>
        <v>#REF!</v>
      </c>
    </row>
    <row r="13" spans="2:6" x14ac:dyDescent="0.2">
      <c r="B13" s="6"/>
      <c r="C13" s="3"/>
      <c r="D13" s="23"/>
      <c r="E13" s="28"/>
      <c r="F13" s="34" t="e">
        <f>SUM(F11:F12)</f>
        <v>#REF!</v>
      </c>
    </row>
    <row r="14" spans="2:6" x14ac:dyDescent="0.2">
      <c r="B14" s="6"/>
      <c r="C14" s="3"/>
      <c r="D14" s="23"/>
      <c r="E14" s="28"/>
      <c r="F14" s="13"/>
    </row>
    <row r="15" spans="2:6" x14ac:dyDescent="0.2">
      <c r="B15" s="8" t="e">
        <f>#REF!</f>
        <v>#REF!</v>
      </c>
      <c r="C15" s="3">
        <f>C11</f>
        <v>0</v>
      </c>
      <c r="D15" s="23" t="s">
        <v>8</v>
      </c>
      <c r="E15" s="28" t="e">
        <f>#REF!/12</f>
        <v>#REF!</v>
      </c>
      <c r="F15" s="13" t="e">
        <f>E15*C15</f>
        <v>#REF!</v>
      </c>
    </row>
    <row r="16" spans="2:6" x14ac:dyDescent="0.2">
      <c r="B16" s="6"/>
      <c r="C16" s="1">
        <f>C12</f>
        <v>0</v>
      </c>
      <c r="D16" s="23" t="s">
        <v>8</v>
      </c>
      <c r="E16" s="29" t="e">
        <f>#REF!*1.03/12</f>
        <v>#REF!</v>
      </c>
      <c r="F16" s="13" t="e">
        <f>E16*C16</f>
        <v>#REF!</v>
      </c>
    </row>
    <row r="17" spans="1:6" x14ac:dyDescent="0.2">
      <c r="B17" s="6"/>
      <c r="C17" s="3"/>
      <c r="D17" s="23"/>
      <c r="E17" s="28"/>
      <c r="F17" s="34" t="e">
        <f>SUM(F15:F16)</f>
        <v>#REF!</v>
      </c>
    </row>
    <row r="18" spans="1:6" x14ac:dyDescent="0.2">
      <c r="B18" s="6"/>
      <c r="C18" s="3"/>
      <c r="D18" s="23"/>
      <c r="E18" s="28"/>
      <c r="F18" s="13"/>
    </row>
    <row r="19" spans="1:6" x14ac:dyDescent="0.2">
      <c r="B19" s="8" t="e">
        <f>#REF!</f>
        <v>#REF!</v>
      </c>
      <c r="C19" s="3">
        <f>C15</f>
        <v>0</v>
      </c>
      <c r="D19" s="23" t="s">
        <v>8</v>
      </c>
      <c r="E19" s="28" t="e">
        <f>#REF!/12</f>
        <v>#REF!</v>
      </c>
      <c r="F19" s="13" t="e">
        <f>E19*C19</f>
        <v>#REF!</v>
      </c>
    </row>
    <row r="20" spans="1:6" x14ac:dyDescent="0.2">
      <c r="B20" s="6"/>
      <c r="C20" s="1">
        <f>C16</f>
        <v>0</v>
      </c>
      <c r="D20" s="23" t="s">
        <v>8</v>
      </c>
      <c r="E20" s="29" t="e">
        <f>#REF!*1.03/12</f>
        <v>#REF!</v>
      </c>
      <c r="F20" s="13" t="e">
        <f>E20*C20</f>
        <v>#REF!</v>
      </c>
    </row>
    <row r="21" spans="1:6" x14ac:dyDescent="0.2">
      <c r="A21" s="11"/>
      <c r="B21" s="17"/>
      <c r="C21" s="18"/>
      <c r="D21" s="24"/>
      <c r="E21" s="30"/>
      <c r="F21" s="34" t="e">
        <f>SUM(F19:F20)</f>
        <v>#REF!</v>
      </c>
    </row>
    <row r="22" spans="1:6" x14ac:dyDescent="0.2">
      <c r="A22" s="10"/>
      <c r="B22" s="8"/>
      <c r="C22" s="16"/>
      <c r="D22" s="25"/>
      <c r="E22" s="31"/>
      <c r="F22" s="19"/>
    </row>
    <row r="23" spans="1:6" x14ac:dyDescent="0.2">
      <c r="B23" s="8" t="e">
        <f>#REF!</f>
        <v>#REF!</v>
      </c>
      <c r="C23" s="3">
        <f>C19</f>
        <v>0</v>
      </c>
      <c r="D23" s="23" t="s">
        <v>8</v>
      </c>
      <c r="E23" s="28" t="e">
        <f>#REF!/12</f>
        <v>#REF!</v>
      </c>
      <c r="F23" s="13" t="e">
        <f>E23*C23</f>
        <v>#REF!</v>
      </c>
    </row>
    <row r="24" spans="1:6" x14ac:dyDescent="0.2">
      <c r="B24" s="6"/>
      <c r="C24" s="1">
        <f>C20</f>
        <v>0</v>
      </c>
      <c r="D24" s="23" t="s">
        <v>8</v>
      </c>
      <c r="E24" s="29" t="e">
        <f>#REF!*1.03/12</f>
        <v>#REF!</v>
      </c>
      <c r="F24" s="13" t="e">
        <f>E24*C24</f>
        <v>#REF!</v>
      </c>
    </row>
    <row r="25" spans="1:6" x14ac:dyDescent="0.2">
      <c r="B25" s="6"/>
      <c r="C25" s="3"/>
      <c r="D25" s="23"/>
      <c r="E25" s="28"/>
      <c r="F25" s="34" t="e">
        <f>SUM(F23:F24)</f>
        <v>#REF!</v>
      </c>
    </row>
    <row r="26" spans="1:6" x14ac:dyDescent="0.2">
      <c r="B26" s="6"/>
      <c r="C26" s="3"/>
      <c r="D26" s="23"/>
      <c r="E26" s="28"/>
      <c r="F26" s="13"/>
    </row>
    <row r="27" spans="1:6" x14ac:dyDescent="0.2">
      <c r="B27" s="8" t="e">
        <f>#REF!</f>
        <v>#REF!</v>
      </c>
      <c r="C27" s="3">
        <f>C23</f>
        <v>0</v>
      </c>
      <c r="D27" s="23" t="s">
        <v>8</v>
      </c>
      <c r="E27" s="28" t="e">
        <f>#REF!/12</f>
        <v>#REF!</v>
      </c>
      <c r="F27" s="13" t="e">
        <f>E27*C27</f>
        <v>#REF!</v>
      </c>
    </row>
    <row r="28" spans="1:6" x14ac:dyDescent="0.2">
      <c r="B28" s="6"/>
      <c r="C28" s="1">
        <f>C24</f>
        <v>0</v>
      </c>
      <c r="D28" s="23" t="s">
        <v>8</v>
      </c>
      <c r="E28" s="29" t="e">
        <f>#REF!*1.03/12</f>
        <v>#REF!</v>
      </c>
      <c r="F28" s="13" t="e">
        <f>E28*C28</f>
        <v>#REF!</v>
      </c>
    </row>
    <row r="29" spans="1:6" x14ac:dyDescent="0.2">
      <c r="B29" s="6"/>
      <c r="C29" s="3"/>
      <c r="D29" s="23"/>
      <c r="E29" s="28"/>
      <c r="F29" s="34" t="e">
        <f>SUM(F27:F28)</f>
        <v>#REF!</v>
      </c>
    </row>
    <row r="30" spans="1:6" x14ac:dyDescent="0.2">
      <c r="B30" s="6"/>
      <c r="C30" s="3"/>
      <c r="D30" s="23"/>
      <c r="E30" s="28"/>
      <c r="F30" s="13"/>
    </row>
    <row r="31" spans="1:6" x14ac:dyDescent="0.2">
      <c r="B31" s="8" t="e">
        <f>#REF!</f>
        <v>#REF!</v>
      </c>
      <c r="C31" s="3">
        <f>C27</f>
        <v>0</v>
      </c>
      <c r="D31" s="23" t="s">
        <v>8</v>
      </c>
      <c r="E31" s="28" t="e">
        <f>#REF!/12</f>
        <v>#REF!</v>
      </c>
      <c r="F31" s="13" t="e">
        <f>E31*C31</f>
        <v>#REF!</v>
      </c>
    </row>
    <row r="32" spans="1:6" x14ac:dyDescent="0.2">
      <c r="B32" s="6"/>
      <c r="C32" s="1">
        <f>C28</f>
        <v>0</v>
      </c>
      <c r="D32" s="23" t="s">
        <v>8</v>
      </c>
      <c r="E32" s="29" t="e">
        <f>#REF!*1.03/12</f>
        <v>#REF!</v>
      </c>
      <c r="F32" s="13" t="e">
        <f>E32*C32</f>
        <v>#REF!</v>
      </c>
    </row>
    <row r="33" spans="1:7" x14ac:dyDescent="0.2">
      <c r="B33" s="6"/>
      <c r="C33" s="3"/>
      <c r="D33" s="23"/>
      <c r="E33" s="28"/>
      <c r="F33" s="34" t="e">
        <f>SUM(F31:F32)</f>
        <v>#REF!</v>
      </c>
    </row>
    <row r="34" spans="1:7" x14ac:dyDescent="0.2">
      <c r="B34" s="6"/>
      <c r="C34" s="3"/>
      <c r="D34" s="23"/>
      <c r="E34" s="28"/>
      <c r="F34" s="13"/>
    </row>
    <row r="35" spans="1:7" x14ac:dyDescent="0.2">
      <c r="A35" s="9"/>
      <c r="B35" s="8">
        <v>9</v>
      </c>
      <c r="C35" s="12">
        <f>C31</f>
        <v>0</v>
      </c>
      <c r="D35" s="23" t="s">
        <v>8</v>
      </c>
      <c r="E35" s="28" t="e">
        <f>#REF!/12</f>
        <v>#REF!</v>
      </c>
      <c r="F35" s="13" t="e">
        <f>E35*C35</f>
        <v>#REF!</v>
      </c>
    </row>
    <row r="36" spans="1:7" x14ac:dyDescent="0.2">
      <c r="B36" s="6"/>
      <c r="C36" s="1">
        <f>C32</f>
        <v>0</v>
      </c>
      <c r="D36" s="23" t="s">
        <v>8</v>
      </c>
      <c r="E36" s="29" t="e">
        <f>#REF!*1.03/12</f>
        <v>#REF!</v>
      </c>
      <c r="F36" s="13" t="e">
        <f>E36*C36</f>
        <v>#REF!</v>
      </c>
    </row>
    <row r="37" spans="1:7" x14ac:dyDescent="0.2">
      <c r="B37" s="6"/>
      <c r="C37" s="3"/>
      <c r="D37" s="23"/>
      <c r="E37" s="28"/>
      <c r="F37" s="34" t="e">
        <f>SUM(F35:F36)</f>
        <v>#REF!</v>
      </c>
    </row>
    <row r="38" spans="1:7" x14ac:dyDescent="0.2">
      <c r="B38" s="6"/>
      <c r="C38" s="3"/>
      <c r="D38" s="23"/>
      <c r="E38" s="28"/>
      <c r="F38" s="13"/>
    </row>
    <row r="39" spans="1:7" x14ac:dyDescent="0.2">
      <c r="B39" s="8" t="e">
        <f>#REF!</f>
        <v>#REF!</v>
      </c>
      <c r="C39" s="3">
        <f>C35</f>
        <v>0</v>
      </c>
      <c r="D39" s="23" t="s">
        <v>8</v>
      </c>
      <c r="E39" s="28" t="e">
        <f>#REF!/12</f>
        <v>#REF!</v>
      </c>
      <c r="F39" s="13" t="e">
        <f>E39*C39</f>
        <v>#REF!</v>
      </c>
    </row>
    <row r="40" spans="1:7" x14ac:dyDescent="0.2">
      <c r="B40" s="6"/>
      <c r="C40" s="1">
        <f>C36</f>
        <v>0</v>
      </c>
      <c r="D40" s="23" t="s">
        <v>8</v>
      </c>
      <c r="E40" s="29" t="e">
        <f>#REF!*1.03/12</f>
        <v>#REF!</v>
      </c>
      <c r="F40" s="13" t="e">
        <f>E40*C40</f>
        <v>#REF!</v>
      </c>
    </row>
    <row r="41" spans="1:7" x14ac:dyDescent="0.2">
      <c r="B41" s="6"/>
      <c r="C41" s="3"/>
      <c r="D41" s="23"/>
      <c r="E41" s="28"/>
      <c r="F41" s="34" t="e">
        <f>SUM(F39:F40)</f>
        <v>#REF!</v>
      </c>
    </row>
    <row r="42" spans="1:7" x14ac:dyDescent="0.2">
      <c r="B42" s="7"/>
      <c r="C42" s="2"/>
      <c r="D42" s="26"/>
      <c r="E42" s="32"/>
      <c r="F42" s="15"/>
    </row>
    <row r="43" spans="1:7" x14ac:dyDescent="0.2">
      <c r="A43" s="9"/>
      <c r="B43" s="9"/>
      <c r="C43" s="9"/>
      <c r="D43" s="21"/>
      <c r="E43" s="28"/>
      <c r="F43" s="9"/>
    </row>
    <row r="48" spans="1:7" x14ac:dyDescent="0.2">
      <c r="B48" t="s">
        <v>13</v>
      </c>
      <c r="E48" s="36"/>
      <c r="G48" s="36"/>
    </row>
    <row r="49" spans="2:7" x14ac:dyDescent="0.2">
      <c r="B49" t="s">
        <v>14</v>
      </c>
      <c r="G49" s="36"/>
    </row>
    <row r="50" spans="2:7" x14ac:dyDescent="0.2">
      <c r="B50" t="s">
        <v>15</v>
      </c>
      <c r="E50" s="37"/>
      <c r="G50" s="38"/>
    </row>
    <row r="51" spans="2:7" x14ac:dyDescent="0.2">
      <c r="B51" t="s">
        <v>16</v>
      </c>
      <c r="E51" s="37"/>
      <c r="G51" s="38"/>
    </row>
    <row r="52" spans="2:7" x14ac:dyDescent="0.2">
      <c r="B52" t="s">
        <v>17</v>
      </c>
      <c r="E52" s="37"/>
      <c r="G52" s="38"/>
    </row>
    <row r="53" spans="2:7" x14ac:dyDescent="0.2">
      <c r="B53" t="s">
        <v>18</v>
      </c>
      <c r="E53" s="37"/>
      <c r="G53" s="38"/>
    </row>
    <row r="54" spans="2:7" x14ac:dyDescent="0.2">
      <c r="B54" t="s">
        <v>19</v>
      </c>
      <c r="E54" s="37"/>
      <c r="G54" s="39"/>
    </row>
    <row r="55" spans="2:7" x14ac:dyDescent="0.2">
      <c r="B55" t="s">
        <v>20</v>
      </c>
      <c r="E55">
        <f>SUM(E50:E54)</f>
        <v>0</v>
      </c>
      <c r="G55">
        <f>SUM(G49:G53)</f>
        <v>0</v>
      </c>
    </row>
    <row r="56" spans="2:7" x14ac:dyDescent="0.2">
      <c r="B56" t="s">
        <v>21</v>
      </c>
      <c r="E56" s="40"/>
      <c r="G56" s="36"/>
    </row>
    <row r="57" spans="2:7" x14ac:dyDescent="0.2">
      <c r="B57" t="s">
        <v>22</v>
      </c>
      <c r="E57">
        <f>E55+E56</f>
        <v>0</v>
      </c>
      <c r="G57" s="36">
        <f>G55+G56</f>
        <v>0</v>
      </c>
    </row>
  </sheetData>
  <phoneticPr fontId="0" type="noConversion"/>
  <pageMargins left="0.75" right="0.75" top="1" bottom="1" header="0.5" footer="0.5"/>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Instructions</vt:lpstr>
      <vt:lpstr>Standard Sponsor Budget</vt:lpstr>
      <vt:lpstr>Standard SAP Budgets</vt:lpstr>
      <vt:lpstr>Sheet1</vt:lpstr>
      <vt:lpstr>Salary Work</vt:lpstr>
      <vt:lpstr>'Standard SAP Budgets'!Print_Area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2019-08-23T23:09:01Z</cp:lastPrinted>
  <dcterms:created xsi:type="dcterms:W3CDTF">2000-02-03T21:08:39Z</dcterms:created>
  <dcterms:modified xsi:type="dcterms:W3CDTF">2023-09-11T19:54:07Z</dcterms:modified>
</cp:coreProperties>
</file>